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05" activeTab="0"/>
  </bookViews>
  <sheets>
    <sheet name="Accounts" sheetId="1" r:id="rId1"/>
    <sheet name="Variances" sheetId="2" r:id="rId2"/>
    <sheet name="Addresses" sheetId="3" r:id="rId3"/>
    <sheet name="Notes to Auditor" sheetId="4" r:id="rId4"/>
  </sheets>
  <definedNames>
    <definedName name="_xlnm.Print_Area" localSheetId="0">'Accounts'!$A$1:$K$77</definedName>
    <definedName name="_xlnm.Print_Area" localSheetId="1">'Variances'!$A$1:$G$9</definedName>
  </definedNames>
  <calcPr fullCalcOnLoad="1"/>
</workbook>
</file>

<file path=xl/sharedStrings.xml><?xml version="1.0" encoding="utf-8"?>
<sst xmlns="http://schemas.openxmlformats.org/spreadsheetml/2006/main" count="290" uniqueCount="219">
  <si>
    <t>From</t>
  </si>
  <si>
    <t>To</t>
  </si>
  <si>
    <t>Chq No.</t>
  </si>
  <si>
    <t>Date</t>
  </si>
  <si>
    <t>Carried Forward</t>
  </si>
  <si>
    <t>Payments</t>
  </si>
  <si>
    <t>Employees</t>
  </si>
  <si>
    <t>Other</t>
  </si>
  <si>
    <t>TOTAL OTHER RECEIPTS (Box 3)</t>
  </si>
  <si>
    <t>ANNUAL PRECEPT (Box 2)</t>
  </si>
  <si>
    <t>STAFF COSTS (Box 4)</t>
  </si>
  <si>
    <t>TOTAL OTHER COSTS (Box 6)</t>
  </si>
  <si>
    <t>BALANCE BROUGHT FWD (Box 1)</t>
  </si>
  <si>
    <t>See Bank Statement</t>
  </si>
  <si>
    <t>ACTUAL BALANCE IN CURRENT ACCOUNT</t>
  </si>
  <si>
    <t>Current Account Balance</t>
  </si>
  <si>
    <t>Reserve Account Balance</t>
  </si>
  <si>
    <t>ACTUAL BALANCE IN RESERVE ACCOUNT</t>
  </si>
  <si>
    <t>BANK ACCOUNT STATEMENT AT Yr Start</t>
  </si>
  <si>
    <t>Total Adjustments between ledger and bank statement at year start</t>
  </si>
  <si>
    <t>BANK RECONCILIATION for YEAR END</t>
  </si>
  <si>
    <t>Annual precept</t>
  </si>
  <si>
    <t>Total Other Receipts</t>
  </si>
  <si>
    <t>Staff Costs</t>
  </si>
  <si>
    <t>Loan interest/ capital repayments</t>
  </si>
  <si>
    <t>All other payments</t>
  </si>
  <si>
    <t>Total fixed assets</t>
  </si>
  <si>
    <t>Total borrowings</t>
  </si>
  <si>
    <t>Total Adjustments between ledger and bank statement at year end</t>
  </si>
  <si>
    <t>Reason for variance</t>
  </si>
  <si>
    <t>Addresses</t>
  </si>
  <si>
    <t>Clerk</t>
  </si>
  <si>
    <t>Tel</t>
  </si>
  <si>
    <t>Email</t>
  </si>
  <si>
    <t>Chair</t>
  </si>
  <si>
    <t>Mr Mike Cheers</t>
  </si>
  <si>
    <t>Collinge Farm</t>
  </si>
  <si>
    <t>Rake Lane</t>
  </si>
  <si>
    <t>Chorlton</t>
  </si>
  <si>
    <t>01244 851564</t>
  </si>
  <si>
    <t>acheers@hotmail.com</t>
  </si>
  <si>
    <t>BANK RECONCILLIATION TOTAL (Box 8)</t>
  </si>
  <si>
    <t>%</t>
  </si>
  <si>
    <t>CH2 4BH</t>
  </si>
  <si>
    <t>Variance</t>
  </si>
  <si>
    <t>TOTAL BALANCES &amp; RESERVES (Box 7 = (Box 1+2+3) - (Box 4+5+6))</t>
  </si>
  <si>
    <t>Income Precept</t>
  </si>
  <si>
    <t>Income Receipt</t>
  </si>
  <si>
    <t>VALIDATION</t>
  </si>
  <si>
    <t>(Box 7 = Box 8)</t>
  </si>
  <si>
    <t>CClr Ade Deary</t>
  </si>
  <si>
    <t>34 Church Lane</t>
  </si>
  <si>
    <t>Backford</t>
  </si>
  <si>
    <t>CH2 4BE</t>
  </si>
  <si>
    <t>ade.deary@inovyn.com</t>
  </si>
  <si>
    <t>07841145643</t>
  </si>
  <si>
    <t>We operate a "society account" with a high street bank, with only limited transactions in any year.</t>
  </si>
  <si>
    <t>The "society account" requires dual signaturies on any cheque; and the cheque book is the only</t>
  </si>
  <si>
    <t>Deborah Jones</t>
  </si>
  <si>
    <t>Brookside</t>
  </si>
  <si>
    <t>Station Road</t>
  </si>
  <si>
    <t>Lea by Backford</t>
  </si>
  <si>
    <t>CH1 6NT</t>
  </si>
  <si>
    <t>deborahjones57@btinternet.com</t>
  </si>
  <si>
    <t xml:space="preserve">means of withdrawing monies from the account. </t>
  </si>
  <si>
    <t>Bank Statements are reviewed at each meeting against the ledger</t>
  </si>
  <si>
    <t>TOTAL CASH IN BANK AT YEAR END</t>
  </si>
  <si>
    <t>Only Chair Cllr Mike Cheers; Vice Chair Cllr Ade Deary; and Cllr Andrew Harkness can sign cheques</t>
  </si>
  <si>
    <t>This occurs at the end of any meeting in which the expenditure has been approved.</t>
  </si>
  <si>
    <t>The above measures ensure that there cannot be a fraudlent expenditure.</t>
  </si>
  <si>
    <t>N/A</t>
  </si>
  <si>
    <t>Variances Report Backford Parish Council 2020/2021</t>
  </si>
  <si>
    <t>Reserves which include £1080 (1yr repayment of loan for village hall</t>
  </si>
  <si>
    <t>rebuild project), which was precepted, then project delayed. Thus</t>
  </si>
  <si>
    <t>1yr will be held in accounts to meet consulted 15yr precept term.</t>
  </si>
  <si>
    <t>Precept including loan repayment</t>
  </si>
  <si>
    <t>Insurance</t>
  </si>
  <si>
    <t>Village Hall</t>
  </si>
  <si>
    <t>BALANCES AND RESERVES RECONCILLIATION TO LEDGER AT YEAR START (as per 2021/22 return)</t>
  </si>
  <si>
    <t>Alex malthouse Fine Repayment 21 of 33</t>
  </si>
  <si>
    <t>000731</t>
  </si>
  <si>
    <t>000728</t>
  </si>
  <si>
    <t>000729</t>
  </si>
  <si>
    <t>000730</t>
  </si>
  <si>
    <t>000732</t>
  </si>
  <si>
    <t>Alex malthouse Fine Repayment 22 of 33</t>
  </si>
  <si>
    <t>000733</t>
  </si>
  <si>
    <t>000734</t>
  </si>
  <si>
    <t>000735</t>
  </si>
  <si>
    <t>000736</t>
  </si>
  <si>
    <t>000737</t>
  </si>
  <si>
    <t>Queens Canopy Plaque for Jubilee Tree</t>
  </si>
  <si>
    <t>000738</t>
  </si>
  <si>
    <t>000739</t>
  </si>
  <si>
    <t>Alex malthouse Fine Repayment 23 of 33</t>
  </si>
  <si>
    <t>Queens Jubilee Beacon Lighting Event</t>
  </si>
  <si>
    <t>000740</t>
  </si>
  <si>
    <t>CHALC</t>
  </si>
  <si>
    <t>000741</t>
  </si>
  <si>
    <t>000742</t>
  </si>
  <si>
    <t>000743</t>
  </si>
  <si>
    <t>000744</t>
  </si>
  <si>
    <t>000745</t>
  </si>
  <si>
    <t>Village Hall annual bursary</t>
  </si>
  <si>
    <t>000746</t>
  </si>
  <si>
    <t>Alex malthouse Fine Repayment 24 of 33</t>
  </si>
  <si>
    <t>Alex malthouse Fine Repayment 25 of 33</t>
  </si>
  <si>
    <t>000747</t>
  </si>
  <si>
    <t>Queens canopy Sign</t>
  </si>
  <si>
    <t>000748</t>
  </si>
  <si>
    <t>000749</t>
  </si>
  <si>
    <t>000750</t>
  </si>
  <si>
    <t>Poppy Wreath</t>
  </si>
  <si>
    <t>000751</t>
  </si>
  <si>
    <t>000752</t>
  </si>
  <si>
    <t>Defibrilator</t>
  </si>
  <si>
    <t>000753</t>
  </si>
  <si>
    <t>Expenditure</t>
  </si>
  <si>
    <t>Budget 2022/23</t>
  </si>
  <si>
    <t>6 meetings at £17</t>
  </si>
  <si>
    <t>CHALC Affiliation</t>
  </si>
  <si>
    <t>Uplift on 2019 fee</t>
  </si>
  <si>
    <t>Uplift on 2019 fee we have a new noticeboard to cover</t>
  </si>
  <si>
    <t>Clerk Wages</t>
  </si>
  <si>
    <t>Auditors Fee</t>
  </si>
  <si>
    <t>Internal Auditor only, main accounts on AGAR2 Exempt</t>
  </si>
  <si>
    <t>Not reqd</t>
  </si>
  <si>
    <t>Village Hall Bursary</t>
  </si>
  <si>
    <t>Election</t>
  </si>
  <si>
    <t>4 year accrual for election fees</t>
  </si>
  <si>
    <t>£350 Backford Projects</t>
  </si>
  <si>
    <t>£50 Hosting charge for 5 villages website; £30 Stationery; £100 Chairmans Discretionary Fund</t>
  </si>
  <si>
    <t>Precept 2019</t>
  </si>
  <si>
    <t>per band D</t>
  </si>
  <si>
    <t>loan per band D</t>
  </si>
  <si>
    <t>Band D equivalents</t>
  </si>
  <si>
    <t>Precept 2020/21</t>
  </si>
  <si>
    <t>for parish council</t>
  </si>
  <si>
    <t>for loan application</t>
  </si>
  <si>
    <t>Precept 2021/22</t>
  </si>
  <si>
    <t>loan payment</t>
  </si>
  <si>
    <t>Precept 2022/23</t>
  </si>
  <si>
    <t>April/May</t>
  </si>
  <si>
    <t>March</t>
  </si>
  <si>
    <t>April</t>
  </si>
  <si>
    <t>May</t>
  </si>
  <si>
    <t>Jun/Jul</t>
  </si>
  <si>
    <t>Jun</t>
  </si>
  <si>
    <t>Jul</t>
  </si>
  <si>
    <t>Aug</t>
  </si>
  <si>
    <t>Sept</t>
  </si>
  <si>
    <t>Aug/Sept</t>
  </si>
  <si>
    <t>Oct/Nov</t>
  </si>
  <si>
    <t>Oct</t>
  </si>
  <si>
    <t>Nov</t>
  </si>
  <si>
    <t>Litter Picker</t>
  </si>
  <si>
    <t>Comments</t>
  </si>
  <si>
    <t>Public Works Loan Board</t>
  </si>
  <si>
    <t>Payment 3 of 30</t>
  </si>
  <si>
    <t>Website Development and Support</t>
  </si>
  <si>
    <t>Domain &amp; Support Fee</t>
  </si>
  <si>
    <t>Alex malthouse Fine Repayment 26 of 33</t>
  </si>
  <si>
    <t>Uplift on 2022 fee</t>
  </si>
  <si>
    <t>£105/month in 2021 but assume 10% uplift = £12*115 = £1380</t>
  </si>
  <si>
    <t>Fixed value</t>
  </si>
  <si>
    <t>Website Development allow 10% over last year</t>
  </si>
  <si>
    <t>£100 Stationery; £100 Chairmans Discretionary Fund</t>
  </si>
  <si>
    <t>Litter Picker (£89.10 *12)*1.1 = £1176</t>
  </si>
  <si>
    <t>Precept 2023/2024</t>
  </si>
  <si>
    <t>Jan</t>
  </si>
  <si>
    <t>Mar</t>
  </si>
  <si>
    <t>Dec</t>
  </si>
  <si>
    <t>6 meetings at £25</t>
  </si>
  <si>
    <t>Total Expenditure</t>
  </si>
  <si>
    <t>BACKFORD PARISH COUNCIL ACCOUNTS 2022-23</t>
  </si>
  <si>
    <t>000754</t>
  </si>
  <si>
    <t>000755</t>
  </si>
  <si>
    <t>000756</t>
  </si>
  <si>
    <t>000757</t>
  </si>
  <si>
    <t>000758</t>
  </si>
  <si>
    <t>Amberol Village Planters</t>
  </si>
  <si>
    <t>Payment 4 of 30</t>
  </si>
  <si>
    <t>Uncashed cheque</t>
  </si>
  <si>
    <t>TOTAL OUTGOINGS</t>
  </si>
  <si>
    <t>Actual Expenditure by Type Summary 2022/ 2023</t>
  </si>
  <si>
    <t>Budget 2023/24</t>
  </si>
  <si>
    <t>2023/24 Budget Comments</t>
  </si>
  <si>
    <t>2022/23 Budget item Comments</t>
  </si>
  <si>
    <t>Subtotal</t>
  </si>
  <si>
    <t>000759</t>
  </si>
  <si>
    <t>Direct Deb</t>
  </si>
  <si>
    <t>Alex malthouse Fine Repayment 27 of 33</t>
  </si>
  <si>
    <t>Adjustments from 2022 ledger to year end bank actuals</t>
  </si>
  <si>
    <t>Interest on Business Account for the year</t>
  </si>
  <si>
    <t>New cheque for '000755</t>
  </si>
  <si>
    <t>Feb/Mar</t>
  </si>
  <si>
    <t>Apr</t>
  </si>
  <si>
    <t>Replace 000757</t>
  </si>
  <si>
    <t>Alex malthouse Fine Repayment 28 of 33</t>
  </si>
  <si>
    <t>Clerk Printer</t>
  </si>
  <si>
    <t>000760</t>
  </si>
  <si>
    <t>000761</t>
  </si>
  <si>
    <t>000762</t>
  </si>
  <si>
    <t>000763</t>
  </si>
  <si>
    <t>000764</t>
  </si>
  <si>
    <t>000765</t>
  </si>
  <si>
    <t>Clerk Wages CANCELLED and replaced by 000759</t>
  </si>
  <si>
    <t>Litter Picker CANCELLED and replaced by 000762</t>
  </si>
  <si>
    <t>TOTAL</t>
  </si>
  <si>
    <t>Neighbourhood Pride Grant contribution towards Planters</t>
  </si>
  <si>
    <t>2021 / 2022</t>
  </si>
  <si>
    <t>2022 / 2023</t>
  </si>
  <si>
    <t>Precept raised to cover budget items costs including litter picking</t>
  </si>
  <si>
    <t>£89.10/month for litter picking = £1069.20</t>
  </si>
  <si>
    <t>PWLB loan is on an annuity basis so payment is fixed for remaining term of loan</t>
  </si>
  <si>
    <t>£1440 one off for planters (offset by Neighbourhood Pride Grant); Queens Canopy and Jubilee £325. Support of Defibrilator £100</t>
  </si>
  <si>
    <t>Village notice board (Replaced in 2020 New value £1150 expected to be depreciated over 10 years, so now £850</t>
  </si>
  <si>
    <t>Public Works Loan Board Loan to assist project to rebuild village hall.</t>
  </si>
  <si>
    <t>RFO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</si>
</sst>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&quot;£&quot;#,##0.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£&quot;#,##0"/>
  </numFmts>
  <fonts count="61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17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0"/>
      <color indexed="36"/>
      <name val="ARIAL"/>
      <family val="2"/>
    </font>
    <font>
      <sz val="11"/>
      <color indexed="36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0"/>
      <color rgb="FF7030A0"/>
      <name val="ARIAL"/>
      <family val="2"/>
    </font>
    <font>
      <sz val="11"/>
      <color rgb="FF7030A0"/>
      <name val="Calibri"/>
      <family val="2"/>
    </font>
    <font>
      <b/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/>
      <top style="thick"/>
      <bottom style="thin"/>
    </border>
    <border>
      <left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164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65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165" fontId="1" fillId="0" borderId="11" xfId="0" applyNumberFormat="1" applyFont="1" applyBorder="1" applyAlignment="1">
      <alignment horizontal="left" vertical="top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165" fontId="4" fillId="0" borderId="10" xfId="0" applyNumberFormat="1" applyFont="1" applyBorder="1" applyAlignment="1">
      <alignment horizontal="left" vertical="top"/>
    </xf>
    <xf numFmtId="165" fontId="1" fillId="0" borderId="10" xfId="0" applyNumberFormat="1" applyFont="1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165" fontId="0" fillId="0" borderId="15" xfId="0" applyNumberFormat="1" applyBorder="1" applyAlignment="1">
      <alignment horizontal="left" vertical="top"/>
    </xf>
    <xf numFmtId="164" fontId="3" fillId="0" borderId="16" xfId="0" applyNumberFormat="1" applyFont="1" applyBorder="1" applyAlignment="1">
      <alignment horizontal="left" vertical="top"/>
    </xf>
    <xf numFmtId="165" fontId="3" fillId="0" borderId="15" xfId="0" applyNumberFormat="1" applyFont="1" applyBorder="1" applyAlignment="1">
      <alignment horizontal="left" vertical="top"/>
    </xf>
    <xf numFmtId="0" fontId="0" fillId="0" borderId="15" xfId="0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164" fontId="1" fillId="0" borderId="18" xfId="0" applyNumberFormat="1" applyFont="1" applyBorder="1" applyAlignment="1">
      <alignment horizontal="left" vertical="top"/>
    </xf>
    <xf numFmtId="0" fontId="0" fillId="0" borderId="0" xfId="0" applyAlignment="1">
      <alignment wrapText="1"/>
    </xf>
    <xf numFmtId="0" fontId="2" fillId="0" borderId="19" xfId="0" applyFont="1" applyBorder="1" applyAlignment="1">
      <alignment horizontal="left" vertical="top"/>
    </xf>
    <xf numFmtId="0" fontId="0" fillId="0" borderId="14" xfId="0" applyBorder="1" applyAlignment="1">
      <alignment wrapText="1"/>
    </xf>
    <xf numFmtId="0" fontId="0" fillId="0" borderId="20" xfId="0" applyBorder="1" applyAlignment="1">
      <alignment/>
    </xf>
    <xf numFmtId="0" fontId="0" fillId="0" borderId="18" xfId="0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25" xfId="53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5" fontId="1" fillId="0" borderId="0" xfId="0" applyNumberFormat="1" applyFont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9" fontId="0" fillId="0" borderId="21" xfId="0" applyNumberFormat="1" applyBorder="1" applyAlignment="1">
      <alignment/>
    </xf>
    <xf numFmtId="0" fontId="4" fillId="0" borderId="28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9" fontId="0" fillId="0" borderId="31" xfId="0" applyNumberFormat="1" applyBorder="1" applyAlignment="1">
      <alignment/>
    </xf>
    <xf numFmtId="14" fontId="1" fillId="0" borderId="10" xfId="0" applyNumberFormat="1" applyFont="1" applyBorder="1" applyAlignment="1">
      <alignment horizontal="left" vertical="top"/>
    </xf>
    <xf numFmtId="165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165" fontId="4" fillId="0" borderId="12" xfId="0" applyNumberFormat="1" applyFont="1" applyBorder="1" applyAlignment="1">
      <alignment horizontal="left" vertical="top"/>
    </xf>
    <xf numFmtId="165" fontId="4" fillId="0" borderId="30" xfId="0" applyNumberFormat="1" applyFont="1" applyBorder="1" applyAlignment="1">
      <alignment horizontal="left" vertical="top"/>
    </xf>
    <xf numFmtId="0" fontId="4" fillId="0" borderId="24" xfId="0" applyFont="1" applyBorder="1" applyAlignment="1">
      <alignment/>
    </xf>
    <xf numFmtId="164" fontId="4" fillId="0" borderId="32" xfId="0" applyNumberFormat="1" applyFont="1" applyFill="1" applyBorder="1" applyAlignment="1">
      <alignment horizontal="left" vertical="top"/>
    </xf>
    <xf numFmtId="165" fontId="4" fillId="0" borderId="33" xfId="0" applyNumberFormat="1" applyFont="1" applyFill="1" applyBorder="1" applyAlignment="1">
      <alignment horizontal="left" vertical="top"/>
    </xf>
    <xf numFmtId="165" fontId="1" fillId="0" borderId="33" xfId="0" applyNumberFormat="1" applyFont="1" applyFill="1" applyBorder="1" applyAlignment="1" quotePrefix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165" fontId="1" fillId="0" borderId="33" xfId="0" applyNumberFormat="1" applyFont="1" applyFill="1" applyBorder="1" applyAlignment="1">
      <alignment horizontal="left" vertical="top"/>
    </xf>
    <xf numFmtId="165" fontId="4" fillId="0" borderId="33" xfId="0" applyNumberFormat="1" applyFont="1" applyFill="1" applyBorder="1" applyAlignment="1" quotePrefix="1">
      <alignment horizontal="left" vertical="top"/>
    </xf>
    <xf numFmtId="0" fontId="1" fillId="0" borderId="0" xfId="0" applyFont="1" applyFill="1" applyBorder="1" applyAlignment="1">
      <alignment horizontal="left" vertical="top"/>
    </xf>
    <xf numFmtId="165" fontId="0" fillId="33" borderId="10" xfId="0" applyNumberForma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 wrapText="1"/>
    </xf>
    <xf numFmtId="0" fontId="0" fillId="33" borderId="21" xfId="0" applyFill="1" applyBorder="1" applyAlignment="1" quotePrefix="1">
      <alignment horizontal="left" vertical="top"/>
    </xf>
    <xf numFmtId="165" fontId="0" fillId="0" borderId="10" xfId="0" applyNumberForma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164" fontId="0" fillId="0" borderId="18" xfId="0" applyNumberFormat="1" applyFill="1" applyBorder="1" applyAlignment="1">
      <alignment horizontal="left" vertical="top"/>
    </xf>
    <xf numFmtId="165" fontId="4" fillId="0" borderId="10" xfId="0" applyNumberFormat="1" applyFont="1" applyFill="1" applyBorder="1" applyAlignment="1">
      <alignment horizontal="left" vertical="top"/>
    </xf>
    <xf numFmtId="164" fontId="4" fillId="0" borderId="18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65" fontId="1" fillId="0" borderId="10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0" fillId="0" borderId="34" xfId="0" applyFill="1" applyBorder="1" applyAlignment="1">
      <alignment horizontal="left" vertical="top"/>
    </xf>
    <xf numFmtId="165" fontId="1" fillId="0" borderId="35" xfId="0" applyNumberFormat="1" applyFont="1" applyFill="1" applyBorder="1" applyAlignment="1">
      <alignment horizontal="left" vertical="top"/>
    </xf>
    <xf numFmtId="164" fontId="0" fillId="0" borderId="36" xfId="0" applyNumberFormat="1" applyFill="1" applyBorder="1" applyAlignment="1">
      <alignment horizontal="left" vertical="top"/>
    </xf>
    <xf numFmtId="165" fontId="0" fillId="0" borderId="37" xfId="0" applyNumberFormat="1" applyFill="1" applyBorder="1" applyAlignment="1">
      <alignment horizontal="left" vertical="top"/>
    </xf>
    <xf numFmtId="165" fontId="1" fillId="0" borderId="37" xfId="0" applyNumberFormat="1" applyFont="1" applyFill="1" applyBorder="1" applyAlignment="1">
      <alignment horizontal="left" vertical="top"/>
    </xf>
    <xf numFmtId="165" fontId="0" fillId="0" borderId="30" xfId="0" applyNumberFormat="1" applyFill="1" applyBorder="1" applyAlignment="1">
      <alignment horizontal="left" vertical="top"/>
    </xf>
    <xf numFmtId="0" fontId="0" fillId="0" borderId="38" xfId="0" applyFill="1" applyBorder="1" applyAlignment="1">
      <alignment horizontal="left" vertical="top"/>
    </xf>
    <xf numFmtId="164" fontId="1" fillId="0" borderId="16" xfId="0" applyNumberFormat="1" applyFont="1" applyFill="1" applyBorder="1" applyAlignment="1">
      <alignment horizontal="left" vertical="top"/>
    </xf>
    <xf numFmtId="165" fontId="0" fillId="0" borderId="15" xfId="0" applyNumberFormat="1" applyFill="1" applyBorder="1" applyAlignment="1">
      <alignment horizontal="left" vertical="top"/>
    </xf>
    <xf numFmtId="0" fontId="0" fillId="0" borderId="17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39" xfId="0" applyFill="1" applyBorder="1" applyAlignment="1">
      <alignment horizontal="left" vertical="top"/>
    </xf>
    <xf numFmtId="0" fontId="4" fillId="0" borderId="34" xfId="0" applyFont="1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/>
    </xf>
    <xf numFmtId="165" fontId="1" fillId="0" borderId="0" xfId="0" applyNumberFormat="1" applyFont="1" applyFill="1" applyBorder="1" applyAlignment="1">
      <alignment horizontal="left" vertical="top"/>
    </xf>
    <xf numFmtId="0" fontId="4" fillId="0" borderId="35" xfId="0" applyFont="1" applyFill="1" applyBorder="1" applyAlignment="1">
      <alignment horizontal="left" vertical="top"/>
    </xf>
    <xf numFmtId="0" fontId="0" fillId="0" borderId="40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 wrapText="1"/>
    </xf>
    <xf numFmtId="165" fontId="0" fillId="0" borderId="42" xfId="0" applyNumberFormat="1" applyFill="1" applyBorder="1" applyAlignment="1">
      <alignment horizontal="left" vertical="top"/>
    </xf>
    <xf numFmtId="0" fontId="0" fillId="0" borderId="42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/>
    </xf>
    <xf numFmtId="165" fontId="1" fillId="0" borderId="14" xfId="0" applyNumberFormat="1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 wrapText="1"/>
    </xf>
    <xf numFmtId="165" fontId="0" fillId="0" borderId="0" xfId="0" applyNumberFormat="1" applyFill="1" applyBorder="1" applyAlignment="1">
      <alignment horizontal="left" vertical="top"/>
    </xf>
    <xf numFmtId="164" fontId="0" fillId="0" borderId="10" xfId="0" applyNumberFormat="1" applyFill="1" applyBorder="1" applyAlignment="1" quotePrefix="1">
      <alignment horizontal="left" vertical="top"/>
    </xf>
    <xf numFmtId="0" fontId="0" fillId="0" borderId="35" xfId="0" applyFill="1" applyBorder="1" applyAlignment="1">
      <alignment horizontal="left" vertical="top" wrapText="1"/>
    </xf>
    <xf numFmtId="0" fontId="0" fillId="0" borderId="34" xfId="0" applyFill="1" applyBorder="1" applyAlignment="1">
      <alignment horizontal="left" vertical="top" wrapText="1"/>
    </xf>
    <xf numFmtId="164" fontId="1" fillId="0" borderId="33" xfId="0" applyNumberFormat="1" applyFont="1" applyFill="1" applyBorder="1" applyAlignment="1">
      <alignment horizontal="left" vertical="top"/>
    </xf>
    <xf numFmtId="164" fontId="0" fillId="0" borderId="18" xfId="0" applyNumberFormat="1" applyFill="1" applyBorder="1" applyAlignment="1" quotePrefix="1">
      <alignment horizontal="left" vertical="top"/>
    </xf>
    <xf numFmtId="0" fontId="0" fillId="0" borderId="10" xfId="0" applyFill="1" applyBorder="1" applyAlignment="1">
      <alignment horizontal="left" vertical="top"/>
    </xf>
    <xf numFmtId="164" fontId="1" fillId="0" borderId="37" xfId="0" applyNumberFormat="1" applyFont="1" applyFill="1" applyBorder="1" applyAlignment="1">
      <alignment horizontal="left" vertical="top"/>
    </xf>
    <xf numFmtId="0" fontId="0" fillId="0" borderId="38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64" fontId="0" fillId="33" borderId="18" xfId="0" applyNumberForma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165" fontId="0" fillId="33" borderId="10" xfId="0" applyNumberFormat="1" applyFill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52" fillId="0" borderId="0" xfId="0" applyFont="1" applyFill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0" fillId="0" borderId="21" xfId="0" applyFill="1" applyBorder="1" applyAlignment="1" quotePrefix="1">
      <alignment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0" borderId="44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0" fontId="1" fillId="0" borderId="43" xfId="0" applyFont="1" applyFill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1" fillId="0" borderId="24" xfId="0" applyFont="1" applyBorder="1" applyAlignment="1">
      <alignment/>
    </xf>
    <xf numFmtId="0" fontId="4" fillId="0" borderId="25" xfId="0" applyFont="1" applyBorder="1" applyAlignment="1" quotePrefix="1">
      <alignment/>
    </xf>
    <xf numFmtId="165" fontId="4" fillId="0" borderId="10" xfId="0" applyNumberFormat="1" applyFont="1" applyBorder="1" applyAlignment="1">
      <alignment/>
    </xf>
    <xf numFmtId="0" fontId="0" fillId="33" borderId="33" xfId="0" applyFill="1" applyBorder="1" applyAlignment="1" quotePrefix="1">
      <alignment horizontal="left" vertical="top"/>
    </xf>
    <xf numFmtId="0" fontId="0" fillId="0" borderId="39" xfId="0" applyFill="1" applyBorder="1" applyAlignment="1">
      <alignment horizontal="left" vertical="top" wrapText="1"/>
    </xf>
    <xf numFmtId="0" fontId="0" fillId="33" borderId="34" xfId="0" applyFill="1" applyBorder="1" applyAlignment="1" quotePrefix="1">
      <alignment horizontal="left" vertical="top"/>
    </xf>
    <xf numFmtId="165" fontId="0" fillId="33" borderId="35" xfId="0" applyNumberFormat="1" applyFill="1" applyBorder="1" applyAlignment="1">
      <alignment horizontal="left" vertical="top"/>
    </xf>
    <xf numFmtId="0" fontId="4" fillId="33" borderId="35" xfId="0" applyFont="1" applyFill="1" applyBorder="1" applyAlignment="1">
      <alignment horizontal="left" vertical="top"/>
    </xf>
    <xf numFmtId="0" fontId="4" fillId="0" borderId="0" xfId="0" applyFont="1" applyAlignment="1">
      <alignment/>
    </xf>
    <xf numFmtId="0" fontId="0" fillId="0" borderId="14" xfId="0" applyFill="1" applyBorder="1" applyAlignment="1">
      <alignment horizontal="left" vertical="top"/>
    </xf>
    <xf numFmtId="164" fontId="0" fillId="0" borderId="45" xfId="0" applyNumberFormat="1" applyFill="1" applyBorder="1" applyAlignment="1">
      <alignment horizontal="left" vertical="top"/>
    </xf>
    <xf numFmtId="165" fontId="1" fillId="0" borderId="46" xfId="0" applyNumberFormat="1" applyFont="1" applyFill="1" applyBorder="1" applyAlignment="1">
      <alignment horizontal="left" vertical="top"/>
    </xf>
    <xf numFmtId="165" fontId="0" fillId="0" borderId="46" xfId="0" applyNumberFormat="1" applyFill="1" applyBorder="1" applyAlignment="1">
      <alignment horizontal="left" vertical="top"/>
    </xf>
    <xf numFmtId="0" fontId="0" fillId="0" borderId="46" xfId="0" applyFill="1" applyBorder="1" applyAlignment="1">
      <alignment horizontal="left" vertical="top"/>
    </xf>
    <xf numFmtId="0" fontId="1" fillId="0" borderId="47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  <xf numFmtId="164" fontId="0" fillId="0" borderId="29" xfId="0" applyNumberFormat="1" applyFill="1" applyBorder="1" applyAlignment="1">
      <alignment horizontal="left" vertical="top"/>
    </xf>
    <xf numFmtId="165" fontId="1" fillId="0" borderId="30" xfId="0" applyNumberFormat="1" applyFont="1" applyFill="1" applyBorder="1" applyAlignment="1">
      <alignment horizontal="left" vertical="top"/>
    </xf>
    <xf numFmtId="0" fontId="1" fillId="0" borderId="31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165" fontId="1" fillId="0" borderId="45" xfId="0" applyNumberFormat="1" applyFont="1" applyFill="1" applyBorder="1" applyAlignment="1">
      <alignment horizontal="left" vertical="top"/>
    </xf>
    <xf numFmtId="165" fontId="0" fillId="33" borderId="46" xfId="0" applyNumberFormat="1" applyFill="1" applyBorder="1" applyAlignment="1">
      <alignment horizontal="left" vertical="top"/>
    </xf>
    <xf numFmtId="0" fontId="1" fillId="0" borderId="46" xfId="0" applyFont="1" applyFill="1" applyBorder="1" applyAlignment="1">
      <alignment horizontal="left" vertical="top" wrapText="1"/>
    </xf>
    <xf numFmtId="0" fontId="0" fillId="0" borderId="47" xfId="0" applyFill="1" applyBorder="1" applyAlignment="1" quotePrefix="1">
      <alignment vertical="top"/>
    </xf>
    <xf numFmtId="165" fontId="0" fillId="0" borderId="18" xfId="0" applyNumberFormat="1" applyFill="1" applyBorder="1" applyAlignment="1">
      <alignment horizontal="left" vertical="top"/>
    </xf>
    <xf numFmtId="165" fontId="0" fillId="33" borderId="18" xfId="0" applyNumberFormat="1" applyFill="1" applyBorder="1" applyAlignment="1">
      <alignment horizontal="left" vertical="top"/>
    </xf>
    <xf numFmtId="165" fontId="1" fillId="0" borderId="18" xfId="0" applyNumberFormat="1" applyFont="1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53" fillId="0" borderId="14" xfId="0" applyFont="1" applyFill="1" applyBorder="1" applyAlignment="1">
      <alignment horizontal="left" vertical="top"/>
    </xf>
    <xf numFmtId="165" fontId="1" fillId="0" borderId="40" xfId="0" applyNumberFormat="1" applyFont="1" applyFill="1" applyBorder="1" applyAlignment="1">
      <alignment horizontal="left" vertical="top"/>
    </xf>
    <xf numFmtId="165" fontId="0" fillId="0" borderId="19" xfId="0" applyNumberFormat="1" applyFill="1" applyBorder="1" applyAlignment="1">
      <alignment horizontal="left" vertical="top"/>
    </xf>
    <xf numFmtId="165" fontId="0" fillId="0" borderId="40" xfId="0" applyNumberFormat="1" applyFill="1" applyBorder="1" applyAlignment="1">
      <alignment horizontal="left" vertical="top"/>
    </xf>
    <xf numFmtId="165" fontId="0" fillId="0" borderId="41" xfId="0" applyNumberFormat="1" applyFill="1" applyBorder="1" applyAlignment="1">
      <alignment horizontal="left" vertical="top"/>
    </xf>
    <xf numFmtId="0" fontId="0" fillId="0" borderId="48" xfId="0" applyFill="1" applyBorder="1" applyAlignment="1">
      <alignment horizontal="left" vertical="top" wrapText="1"/>
    </xf>
    <xf numFmtId="164" fontId="4" fillId="33" borderId="49" xfId="0" applyNumberFormat="1" applyFont="1" applyFill="1" applyBorder="1" applyAlignment="1">
      <alignment horizontal="left" vertical="top"/>
    </xf>
    <xf numFmtId="165" fontId="4" fillId="33" borderId="10" xfId="0" applyNumberFormat="1" applyFont="1" applyFill="1" applyBorder="1" applyAlignment="1">
      <alignment horizontal="left" vertical="top"/>
    </xf>
    <xf numFmtId="0" fontId="4" fillId="0" borderId="10" xfId="0" applyFont="1" applyBorder="1" applyAlignment="1">
      <alignment/>
    </xf>
    <xf numFmtId="0" fontId="53" fillId="0" borderId="0" xfId="0" applyFont="1" applyAlignment="1">
      <alignment/>
    </xf>
    <xf numFmtId="165" fontId="0" fillId="0" borderId="10" xfId="0" applyNumberFormat="1" applyBorder="1" applyAlignment="1">
      <alignment/>
    </xf>
    <xf numFmtId="0" fontId="4" fillId="0" borderId="13" xfId="0" applyFont="1" applyFill="1" applyBorder="1" applyAlignment="1">
      <alignment horizontal="left" vertical="top" wrapText="1"/>
    </xf>
    <xf numFmtId="165" fontId="4" fillId="33" borderId="11" xfId="0" applyNumberFormat="1" applyFont="1" applyFill="1" applyBorder="1" applyAlignment="1">
      <alignment horizontal="left" vertical="top"/>
    </xf>
    <xf numFmtId="0" fontId="4" fillId="0" borderId="50" xfId="0" applyFont="1" applyBorder="1" applyAlignment="1" quotePrefix="1">
      <alignment/>
    </xf>
    <xf numFmtId="165" fontId="4" fillId="0" borderId="10" xfId="0" applyNumberFormat="1" applyFont="1" applyFill="1" applyBorder="1" applyAlignment="1">
      <alignment horizontal="left" vertical="top" wrapText="1"/>
    </xf>
    <xf numFmtId="14" fontId="4" fillId="0" borderId="10" xfId="0" applyNumberFormat="1" applyFont="1" applyBorder="1" applyAlignment="1">
      <alignment/>
    </xf>
    <xf numFmtId="0" fontId="4" fillId="0" borderId="51" xfId="0" applyFont="1" applyBorder="1" applyAlignment="1">
      <alignment/>
    </xf>
    <xf numFmtId="0" fontId="54" fillId="0" borderId="10" xfId="0" applyFont="1" applyBorder="1" applyAlignment="1">
      <alignment/>
    </xf>
    <xf numFmtId="164" fontId="4" fillId="33" borderId="18" xfId="0" applyNumberFormat="1" applyFont="1" applyFill="1" applyBorder="1" applyAlignment="1">
      <alignment horizontal="left" vertical="top"/>
    </xf>
    <xf numFmtId="0" fontId="0" fillId="0" borderId="10" xfId="0" applyBorder="1" applyAlignment="1" quotePrefix="1">
      <alignment/>
    </xf>
    <xf numFmtId="0" fontId="4" fillId="0" borderId="10" xfId="0" applyFont="1" applyBorder="1" applyAlignment="1" quotePrefix="1">
      <alignment/>
    </xf>
    <xf numFmtId="165" fontId="4" fillId="33" borderId="26" xfId="0" applyNumberFormat="1" applyFont="1" applyFill="1" applyBorder="1" applyAlignment="1">
      <alignment horizontal="left" vertical="top"/>
    </xf>
    <xf numFmtId="0" fontId="4" fillId="33" borderId="52" xfId="0" applyFont="1" applyFill="1" applyBorder="1" applyAlignment="1">
      <alignment horizontal="left" vertical="top"/>
    </xf>
    <xf numFmtId="0" fontId="4" fillId="33" borderId="53" xfId="0" applyFont="1" applyFill="1" applyBorder="1" applyAlignment="1">
      <alignment horizontal="left" vertical="top" wrapText="1"/>
    </xf>
    <xf numFmtId="165" fontId="4" fillId="33" borderId="51" xfId="0" applyNumberFormat="1" applyFont="1" applyFill="1" applyBorder="1" applyAlignment="1">
      <alignment horizontal="left" vertical="top"/>
    </xf>
    <xf numFmtId="0" fontId="4" fillId="33" borderId="34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left" vertical="top"/>
    </xf>
    <xf numFmtId="165" fontId="1" fillId="33" borderId="0" xfId="0" applyNumberFormat="1" applyFont="1" applyFill="1" applyBorder="1" applyAlignment="1">
      <alignment horizontal="left" vertical="top"/>
    </xf>
    <xf numFmtId="0" fontId="4" fillId="0" borderId="39" xfId="0" applyFont="1" applyFill="1" applyBorder="1" applyAlignment="1">
      <alignment horizontal="left" vertical="top"/>
    </xf>
    <xf numFmtId="165" fontId="28" fillId="0" borderId="10" xfId="0" applyNumberFormat="1" applyFont="1" applyBorder="1" applyAlignment="1">
      <alignment/>
    </xf>
    <xf numFmtId="0" fontId="28" fillId="0" borderId="51" xfId="0" applyFont="1" applyBorder="1" applyAlignment="1">
      <alignment/>
    </xf>
    <xf numFmtId="0" fontId="28" fillId="0" borderId="26" xfId="0" applyFont="1" applyBorder="1" applyAlignment="1">
      <alignment/>
    </xf>
    <xf numFmtId="0" fontId="55" fillId="33" borderId="50" xfId="0" applyFont="1" applyFill="1" applyBorder="1" applyAlignment="1">
      <alignment horizontal="left" vertical="top" wrapText="1"/>
    </xf>
    <xf numFmtId="165" fontId="55" fillId="0" borderId="10" xfId="0" applyNumberFormat="1" applyFont="1" applyBorder="1" applyAlignment="1">
      <alignment/>
    </xf>
    <xf numFmtId="0" fontId="55" fillId="0" borderId="13" xfId="0" applyFont="1" applyFill="1" applyBorder="1" applyAlignment="1">
      <alignment horizontal="left" vertical="top" wrapText="1"/>
    </xf>
    <xf numFmtId="0" fontId="55" fillId="0" borderId="50" xfId="0" applyFont="1" applyBorder="1" applyAlignment="1">
      <alignment/>
    </xf>
    <xf numFmtId="165" fontId="55" fillId="0" borderId="10" xfId="0" applyNumberFormat="1" applyFont="1" applyBorder="1" applyAlignment="1">
      <alignment horizontal="right" vertical="top"/>
    </xf>
    <xf numFmtId="0" fontId="55" fillId="0" borderId="10" xfId="0" applyFont="1" applyBorder="1" applyAlignment="1">
      <alignment horizontal="right" vertical="top"/>
    </xf>
    <xf numFmtId="165" fontId="55" fillId="33" borderId="10" xfId="0" applyNumberFormat="1" applyFont="1" applyFill="1" applyBorder="1" applyAlignment="1">
      <alignment horizontal="right" vertical="top"/>
    </xf>
    <xf numFmtId="165" fontId="4" fillId="0" borderId="10" xfId="0" applyNumberFormat="1" applyFont="1" applyBorder="1" applyAlignment="1">
      <alignment horizontal="right" vertical="top"/>
    </xf>
    <xf numFmtId="14" fontId="55" fillId="0" borderId="51" xfId="0" applyNumberFormat="1" applyFont="1" applyBorder="1" applyAlignment="1">
      <alignment/>
    </xf>
    <xf numFmtId="0" fontId="55" fillId="0" borderId="10" xfId="0" applyFont="1" applyBorder="1" applyAlignment="1">
      <alignment/>
    </xf>
    <xf numFmtId="165" fontId="55" fillId="0" borderId="0" xfId="0" applyNumberFormat="1" applyFont="1" applyAlignment="1">
      <alignment horizontal="left" vertical="top"/>
    </xf>
    <xf numFmtId="165" fontId="55" fillId="0" borderId="50" xfId="0" applyNumberFormat="1" applyFont="1" applyBorder="1" applyAlignment="1">
      <alignment/>
    </xf>
    <xf numFmtId="165" fontId="56" fillId="0" borderId="10" xfId="0" applyNumberFormat="1" applyFont="1" applyBorder="1" applyAlignment="1">
      <alignment/>
    </xf>
    <xf numFmtId="0" fontId="56" fillId="0" borderId="51" xfId="0" applyFont="1" applyBorder="1" applyAlignment="1">
      <alignment/>
    </xf>
    <xf numFmtId="165" fontId="53" fillId="0" borderId="10" xfId="0" applyNumberFormat="1" applyFont="1" applyBorder="1" applyAlignment="1">
      <alignment/>
    </xf>
    <xf numFmtId="14" fontId="53" fillId="0" borderId="51" xfId="0" applyNumberFormat="1" applyFont="1" applyBorder="1" applyAlignment="1">
      <alignment/>
    </xf>
    <xf numFmtId="165" fontId="51" fillId="0" borderId="10" xfId="0" applyNumberFormat="1" applyFont="1" applyBorder="1" applyAlignment="1">
      <alignment/>
    </xf>
    <xf numFmtId="0" fontId="53" fillId="33" borderId="5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31" fillId="0" borderId="10" xfId="0" applyFont="1" applyBorder="1" applyAlignment="1">
      <alignment/>
    </xf>
    <xf numFmtId="6" fontId="31" fillId="0" borderId="10" xfId="0" applyNumberFormat="1" applyFont="1" applyBorder="1" applyAlignment="1">
      <alignment/>
    </xf>
    <xf numFmtId="0" fontId="0" fillId="0" borderId="54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4" fillId="0" borderId="55" xfId="0" applyFont="1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57" xfId="0" applyBorder="1" applyAlignment="1">
      <alignment horizontal="left" vertical="top"/>
    </xf>
    <xf numFmtId="0" fontId="0" fillId="0" borderId="58" xfId="0" applyBorder="1" applyAlignment="1">
      <alignment horizontal="left" vertical="top"/>
    </xf>
    <xf numFmtId="0" fontId="1" fillId="0" borderId="51" xfId="0" applyFont="1" applyBorder="1" applyAlignment="1">
      <alignment horizontal="left" vertical="top"/>
    </xf>
    <xf numFmtId="0" fontId="4" fillId="33" borderId="51" xfId="0" applyFont="1" applyFill="1" applyBorder="1" applyAlignment="1" quotePrefix="1">
      <alignment horizontal="left" vertical="top"/>
    </xf>
    <xf numFmtId="0" fontId="55" fillId="33" borderId="51" xfId="0" applyFont="1" applyFill="1" applyBorder="1" applyAlignment="1" quotePrefix="1">
      <alignment horizontal="left" vertical="top"/>
    </xf>
    <xf numFmtId="0" fontId="53" fillId="33" borderId="51" xfId="0" applyFont="1" applyFill="1" applyBorder="1" applyAlignment="1" quotePrefix="1">
      <alignment horizontal="left" vertical="top"/>
    </xf>
    <xf numFmtId="0" fontId="28" fillId="0" borderId="51" xfId="0" applyFont="1" applyBorder="1" applyAlignment="1" quotePrefix="1">
      <alignment/>
    </xf>
    <xf numFmtId="0" fontId="51" fillId="0" borderId="51" xfId="0" applyFont="1" applyBorder="1" applyAlignment="1" quotePrefix="1">
      <alignment/>
    </xf>
    <xf numFmtId="0" fontId="56" fillId="0" borderId="51" xfId="0" applyFont="1" applyBorder="1" applyAlignment="1" quotePrefix="1">
      <alignment/>
    </xf>
    <xf numFmtId="0" fontId="4" fillId="0" borderId="51" xfId="0" applyFont="1" applyFill="1" applyBorder="1" applyAlignment="1" quotePrefix="1">
      <alignment vertical="top"/>
    </xf>
    <xf numFmtId="0" fontId="0" fillId="0" borderId="47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53" fillId="0" borderId="21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56" fillId="0" borderId="26" xfId="0" applyFont="1" applyBorder="1" applyAlignment="1">
      <alignment/>
    </xf>
    <xf numFmtId="0" fontId="57" fillId="0" borderId="11" xfId="0" applyFont="1" applyBorder="1" applyAlignment="1">
      <alignment/>
    </xf>
    <xf numFmtId="171" fontId="51" fillId="0" borderId="11" xfId="0" applyNumberFormat="1" applyFont="1" applyBorder="1" applyAlignment="1">
      <alignment/>
    </xf>
    <xf numFmtId="171" fontId="51" fillId="0" borderId="25" xfId="0" applyNumberFormat="1" applyFont="1" applyBorder="1" applyAlignment="1">
      <alignment/>
    </xf>
    <xf numFmtId="0" fontId="50" fillId="0" borderId="59" xfId="0" applyFon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4" fillId="0" borderId="64" xfId="0" applyFont="1" applyBorder="1" applyAlignment="1">
      <alignment/>
    </xf>
    <xf numFmtId="0" fontId="4" fillId="0" borderId="63" xfId="0" applyFont="1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0" fontId="0" fillId="0" borderId="66" xfId="0" applyBorder="1" applyAlignment="1">
      <alignment horizontal="left" vertical="top"/>
    </xf>
    <xf numFmtId="165" fontId="50" fillId="0" borderId="67" xfId="0" applyNumberFormat="1" applyFont="1" applyBorder="1" applyAlignment="1">
      <alignment/>
    </xf>
    <xf numFmtId="171" fontId="57" fillId="0" borderId="67" xfId="0" applyNumberFormat="1" applyFont="1" applyBorder="1" applyAlignment="1">
      <alignment/>
    </xf>
    <xf numFmtId="0" fontId="0" fillId="0" borderId="68" xfId="0" applyBorder="1" applyAlignment="1">
      <alignment/>
    </xf>
    <xf numFmtId="171" fontId="51" fillId="0" borderId="25" xfId="0" applyNumberFormat="1" applyFont="1" applyFill="1" applyBorder="1" applyAlignment="1">
      <alignment/>
    </xf>
    <xf numFmtId="165" fontId="58" fillId="0" borderId="10" xfId="0" applyNumberFormat="1" applyFont="1" applyBorder="1" applyAlignment="1">
      <alignment/>
    </xf>
    <xf numFmtId="165" fontId="59" fillId="0" borderId="10" xfId="0" applyNumberFormat="1" applyFont="1" applyBorder="1" applyAlignment="1">
      <alignment/>
    </xf>
    <xf numFmtId="0" fontId="59" fillId="0" borderId="51" xfId="0" applyFont="1" applyBorder="1" applyAlignment="1" quotePrefix="1">
      <alignment/>
    </xf>
    <xf numFmtId="0" fontId="58" fillId="0" borderId="21" xfId="0" applyFont="1" applyBorder="1" applyAlignment="1">
      <alignment horizontal="left" vertical="top"/>
    </xf>
    <xf numFmtId="0" fontId="58" fillId="33" borderId="5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171" fontId="52" fillId="0" borderId="11" xfId="0" applyNumberFormat="1" applyFont="1" applyBorder="1" applyAlignment="1">
      <alignment/>
    </xf>
    <xf numFmtId="0" fontId="57" fillId="0" borderId="51" xfId="0" applyFont="1" applyBorder="1" applyAlignment="1">
      <alignment/>
    </xf>
    <xf numFmtId="171" fontId="51" fillId="0" borderId="51" xfId="0" applyNumberFormat="1" applyFont="1" applyBorder="1" applyAlignment="1">
      <alignment/>
    </xf>
    <xf numFmtId="171" fontId="51" fillId="0" borderId="24" xfId="0" applyNumberFormat="1" applyFont="1" applyBorder="1" applyAlignment="1">
      <alignment/>
    </xf>
    <xf numFmtId="0" fontId="0" fillId="0" borderId="51" xfId="0" applyBorder="1" applyAlignment="1">
      <alignment horizontal="left" vertical="top"/>
    </xf>
    <xf numFmtId="0" fontId="1" fillId="0" borderId="69" xfId="0" applyFont="1" applyBorder="1" applyAlignment="1">
      <alignment/>
    </xf>
    <xf numFmtId="0" fontId="0" fillId="0" borderId="69" xfId="0" applyBorder="1" applyAlignment="1">
      <alignment/>
    </xf>
    <xf numFmtId="0" fontId="0" fillId="0" borderId="69" xfId="0" applyBorder="1" applyAlignment="1">
      <alignment horizontal="left" vertical="top"/>
    </xf>
    <xf numFmtId="0" fontId="1" fillId="0" borderId="10" xfId="0" applyFont="1" applyBorder="1" applyAlignment="1">
      <alignment/>
    </xf>
    <xf numFmtId="8" fontId="1" fillId="0" borderId="10" xfId="0" applyNumberFormat="1" applyFont="1" applyBorder="1" applyAlignment="1">
      <alignment/>
    </xf>
    <xf numFmtId="6" fontId="1" fillId="0" borderId="10" xfId="0" applyNumberFormat="1" applyFont="1" applyBorder="1" applyAlignment="1">
      <alignment/>
    </xf>
    <xf numFmtId="8" fontId="31" fillId="0" borderId="10" xfId="0" applyNumberFormat="1" applyFont="1" applyBorder="1" applyAlignment="1">
      <alignment/>
    </xf>
    <xf numFmtId="0" fontId="57" fillId="0" borderId="0" xfId="0" applyFont="1" applyAlignment="1">
      <alignment/>
    </xf>
    <xf numFmtId="8" fontId="57" fillId="0" borderId="10" xfId="0" applyNumberFormat="1" applyFont="1" applyBorder="1" applyAlignment="1">
      <alignment/>
    </xf>
    <xf numFmtId="165" fontId="1" fillId="0" borderId="0" xfId="0" applyNumberFormat="1" applyFont="1" applyAlignment="1">
      <alignment horizontal="right" vertical="top"/>
    </xf>
    <xf numFmtId="171" fontId="4" fillId="0" borderId="51" xfId="0" applyNumberFormat="1" applyFont="1" applyBorder="1" applyAlignment="1">
      <alignment/>
    </xf>
    <xf numFmtId="0" fontId="53" fillId="0" borderId="50" xfId="0" applyFont="1" applyBorder="1" applyAlignment="1">
      <alignment/>
    </xf>
    <xf numFmtId="165" fontId="1" fillId="33" borderId="10" xfId="0" applyNumberFormat="1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7" fillId="0" borderId="0" xfId="0" applyFont="1" applyBorder="1" applyAlignment="1">
      <alignment/>
    </xf>
    <xf numFmtId="165" fontId="52" fillId="0" borderId="10" xfId="0" applyNumberFormat="1" applyFont="1" applyBorder="1" applyAlignment="1">
      <alignment horizontal="left" vertical="top"/>
    </xf>
    <xf numFmtId="165" fontId="52" fillId="0" borderId="10" xfId="0" applyNumberFormat="1" applyFont="1" applyBorder="1" applyAlignment="1">
      <alignment horizontal="right" vertical="top"/>
    </xf>
    <xf numFmtId="0" fontId="52" fillId="0" borderId="10" xfId="0" applyFont="1" applyBorder="1" applyAlignment="1" quotePrefix="1">
      <alignment horizontal="left" vertical="top"/>
    </xf>
    <xf numFmtId="171" fontId="52" fillId="0" borderId="10" xfId="0" applyNumberFormat="1" applyFont="1" applyBorder="1" applyAlignment="1">
      <alignment horizontal="right" vertical="top"/>
    </xf>
    <xf numFmtId="0" fontId="52" fillId="0" borderId="10" xfId="0" applyFont="1" applyBorder="1" applyAlignment="1">
      <alignment horizontal="left" vertical="top"/>
    </xf>
    <xf numFmtId="6" fontId="52" fillId="0" borderId="10" xfId="0" applyNumberFormat="1" applyFont="1" applyBorder="1" applyAlignment="1">
      <alignment horizontal="right" vertical="top"/>
    </xf>
    <xf numFmtId="0" fontId="52" fillId="0" borderId="10" xfId="0" applyFont="1" applyBorder="1" applyAlignment="1">
      <alignment horizontal="right" vertical="top"/>
    </xf>
    <xf numFmtId="171" fontId="1" fillId="0" borderId="10" xfId="0" applyNumberFormat="1" applyFont="1" applyBorder="1" applyAlignment="1">
      <alignment/>
    </xf>
    <xf numFmtId="0" fontId="1" fillId="0" borderId="70" xfId="0" applyFont="1" applyBorder="1" applyAlignment="1">
      <alignment/>
    </xf>
    <xf numFmtId="0" fontId="58" fillId="33" borderId="26" xfId="0" applyFont="1" applyFill="1" applyBorder="1" applyAlignment="1">
      <alignment horizontal="left" vertical="top" wrapText="1"/>
    </xf>
    <xf numFmtId="165" fontId="0" fillId="0" borderId="10" xfId="0" applyNumberFormat="1" applyBorder="1" applyAlignment="1">
      <alignment horizontal="left" vertical="top"/>
    </xf>
    <xf numFmtId="0" fontId="55" fillId="0" borderId="10" xfId="0" applyFont="1" applyBorder="1" applyAlignment="1">
      <alignment horizontal="left" vertical="top" wrapText="1"/>
    </xf>
    <xf numFmtId="0" fontId="55" fillId="0" borderId="10" xfId="0" applyFont="1" applyBorder="1" applyAlignment="1" quotePrefix="1">
      <alignment horizontal="left" vertical="top"/>
    </xf>
    <xf numFmtId="165" fontId="56" fillId="0" borderId="50" xfId="0" applyNumberFormat="1" applyFont="1" applyBorder="1" applyAlignment="1">
      <alignment/>
    </xf>
    <xf numFmtId="0" fontId="56" fillId="0" borderId="26" xfId="0" applyFont="1" applyBorder="1" applyAlignment="1" quotePrefix="1">
      <alignment/>
    </xf>
    <xf numFmtId="0" fontId="4" fillId="0" borderId="71" xfId="0" applyFont="1" applyBorder="1" applyAlignment="1">
      <alignment horizontal="left" vertical="top"/>
    </xf>
    <xf numFmtId="171" fontId="1" fillId="0" borderId="10" xfId="0" applyNumberFormat="1" applyFont="1" applyBorder="1" applyAlignment="1">
      <alignment horizontal="right" vertical="top"/>
    </xf>
    <xf numFmtId="171" fontId="50" fillId="0" borderId="10" xfId="0" applyNumberFormat="1" applyFont="1" applyBorder="1" applyAlignment="1">
      <alignment horizontal="right" vertical="top"/>
    </xf>
    <xf numFmtId="171" fontId="1" fillId="0" borderId="0" xfId="0" applyNumberFormat="1" applyFont="1" applyAlignment="1">
      <alignment horizontal="right" vertical="top"/>
    </xf>
    <xf numFmtId="171" fontId="31" fillId="0" borderId="10" xfId="0" applyNumberFormat="1" applyFont="1" applyBorder="1" applyAlignment="1">
      <alignment horizontal="right" vertical="top"/>
    </xf>
    <xf numFmtId="0" fontId="55" fillId="0" borderId="21" xfId="0" applyFont="1" applyBorder="1" applyAlignment="1">
      <alignment horizontal="left" vertical="top"/>
    </xf>
    <xf numFmtId="0" fontId="4" fillId="0" borderId="21" xfId="0" applyFont="1" applyFill="1" applyBorder="1" applyAlignment="1" quotePrefix="1">
      <alignment horizontal="left" vertical="top" wrapText="1"/>
    </xf>
    <xf numFmtId="165" fontId="58" fillId="0" borderId="10" xfId="0" applyNumberFormat="1" applyFont="1" applyBorder="1" applyAlignment="1">
      <alignment horizontal="left" vertical="top"/>
    </xf>
    <xf numFmtId="165" fontId="60" fillId="0" borderId="0" xfId="0" applyNumberFormat="1" applyFont="1" applyFill="1" applyBorder="1" applyAlignment="1">
      <alignment horizontal="left" vertical="top"/>
    </xf>
    <xf numFmtId="165" fontId="1" fillId="33" borderId="50" xfId="0" applyNumberFormat="1" applyFont="1" applyFill="1" applyBorder="1" applyAlignment="1">
      <alignment horizontal="left" vertical="top"/>
    </xf>
    <xf numFmtId="165" fontId="1" fillId="0" borderId="12" xfId="0" applyNumberFormat="1" applyFont="1" applyBorder="1" applyAlignment="1">
      <alignment/>
    </xf>
    <xf numFmtId="0" fontId="4" fillId="33" borderId="51" xfId="0" applyFont="1" applyFill="1" applyBorder="1" applyAlignment="1">
      <alignment horizontal="left" vertical="top"/>
    </xf>
    <xf numFmtId="0" fontId="4" fillId="0" borderId="53" xfId="0" applyFont="1" applyFill="1" applyBorder="1" applyAlignment="1">
      <alignment horizontal="left" vertical="top" wrapText="1"/>
    </xf>
    <xf numFmtId="165" fontId="4" fillId="33" borderId="50" xfId="0" applyNumberFormat="1" applyFont="1" applyFill="1" applyBorder="1" applyAlignment="1">
      <alignment horizontal="left" vertical="top"/>
    </xf>
    <xf numFmtId="164" fontId="2" fillId="0" borderId="19" xfId="0" applyNumberFormat="1" applyFont="1" applyFill="1" applyBorder="1" applyAlignment="1">
      <alignment horizontal="left" vertical="top"/>
    </xf>
    <xf numFmtId="164" fontId="2" fillId="0" borderId="14" xfId="0" applyNumberFormat="1" applyFont="1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72" xfId="0" applyFill="1" applyBorder="1" applyAlignment="1">
      <alignment horizontal="left" vertical="top"/>
    </xf>
    <xf numFmtId="0" fontId="0" fillId="0" borderId="52" xfId="0" applyFill="1" applyBorder="1" applyAlignment="1">
      <alignment horizontal="left" vertical="top"/>
    </xf>
    <xf numFmtId="0" fontId="0" fillId="0" borderId="53" xfId="0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cheers@hotmail.com" TargetMode="External" /><Relationship Id="rId2" Type="http://schemas.openxmlformats.org/officeDocument/2006/relationships/hyperlink" Target="mailto:ade.deary@inovyn.com" TargetMode="External" /><Relationship Id="rId3" Type="http://schemas.openxmlformats.org/officeDocument/2006/relationships/hyperlink" Target="mailto:deborahjones57@btinternet.com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tabSelected="1" zoomScalePageLayoutView="0" workbookViewId="0" topLeftCell="A55">
      <selection activeCell="K77" sqref="A1:K77"/>
    </sheetView>
  </sheetViews>
  <sheetFormatPr defaultColWidth="9.140625" defaultRowHeight="12.75"/>
  <cols>
    <col min="1" max="1" width="15.140625" style="1" customWidth="1"/>
    <col min="2" max="3" width="10.140625" style="2" customWidth="1"/>
    <col min="4" max="4" width="9.8515625" style="2" bestFit="1" customWidth="1"/>
    <col min="5" max="5" width="51.57421875" style="3" customWidth="1"/>
    <col min="6" max="6" width="3.7109375" style="3" customWidth="1"/>
    <col min="7" max="7" width="10.8515625" style="2" bestFit="1" customWidth="1"/>
    <col min="8" max="8" width="10.8515625" style="2" customWidth="1"/>
    <col min="9" max="9" width="53.28125" style="3" customWidth="1"/>
    <col min="10" max="10" width="9.140625" style="4" customWidth="1"/>
    <col min="11" max="11" width="18.8515625" style="4" customWidth="1"/>
    <col min="12" max="12" width="9.140625" style="4" customWidth="1"/>
    <col min="13" max="13" width="36.57421875" style="4" bestFit="1" customWidth="1"/>
    <col min="14" max="14" width="11.00390625" style="4" bestFit="1" customWidth="1"/>
    <col min="15" max="15" width="14.140625" style="4" customWidth="1"/>
    <col min="16" max="16" width="57.00390625" style="4" customWidth="1"/>
    <col min="17" max="17" width="14.8515625" style="4" customWidth="1"/>
    <col min="18" max="16384" width="9.140625" style="4" customWidth="1"/>
  </cols>
  <sheetData>
    <row r="1" spans="1:18" ht="19.5" thickBot="1" thickTop="1">
      <c r="A1" s="16" t="s">
        <v>174</v>
      </c>
      <c r="B1" s="17"/>
      <c r="C1" s="17"/>
      <c r="D1" s="15"/>
      <c r="E1" s="109"/>
      <c r="F1" s="18"/>
      <c r="G1" s="15"/>
      <c r="H1" s="15"/>
      <c r="I1" s="18"/>
      <c r="J1" s="19"/>
      <c r="M1" s="226" t="s">
        <v>184</v>
      </c>
      <c r="N1" s="227"/>
      <c r="O1" s="228"/>
      <c r="P1" s="229"/>
      <c r="Q1"/>
      <c r="R1"/>
    </row>
    <row r="2" spans="1:18" ht="25.5">
      <c r="A2" s="20" t="s">
        <v>3</v>
      </c>
      <c r="B2" s="13" t="s">
        <v>4</v>
      </c>
      <c r="C2" s="13" t="s">
        <v>46</v>
      </c>
      <c r="D2" s="13" t="s">
        <v>47</v>
      </c>
      <c r="E2" s="6" t="s">
        <v>0</v>
      </c>
      <c r="F2" s="10"/>
      <c r="G2" s="9" t="s">
        <v>5</v>
      </c>
      <c r="H2" s="5" t="s">
        <v>5</v>
      </c>
      <c r="I2" s="6" t="s">
        <v>1</v>
      </c>
      <c r="J2" s="210" t="s">
        <v>2</v>
      </c>
      <c r="K2" s="218" t="s">
        <v>156</v>
      </c>
      <c r="M2" s="230"/>
      <c r="N2" s="199" t="s">
        <v>117</v>
      </c>
      <c r="O2" s="246" t="s">
        <v>118</v>
      </c>
      <c r="P2" s="250" t="s">
        <v>187</v>
      </c>
      <c r="Q2" s="223" t="s">
        <v>185</v>
      </c>
      <c r="R2" s="244" t="s">
        <v>186</v>
      </c>
    </row>
    <row r="3" spans="1:18" ht="12.75" customHeight="1">
      <c r="A3" s="20"/>
      <c r="B3" s="13"/>
      <c r="C3" s="13"/>
      <c r="D3" s="5"/>
      <c r="E3" s="6"/>
      <c r="F3" s="11"/>
      <c r="G3" s="9" t="s">
        <v>6</v>
      </c>
      <c r="H3" s="5" t="s">
        <v>7</v>
      </c>
      <c r="I3" s="6"/>
      <c r="J3" s="210"/>
      <c r="K3" s="219"/>
      <c r="M3" s="230" t="s">
        <v>77</v>
      </c>
      <c r="N3" s="159">
        <f>SUMIF(I$2:I$55,"Village Hall",H$2:H$55)</f>
        <v>120</v>
      </c>
      <c r="O3" s="247">
        <f>SUM(17*6)</f>
        <v>102</v>
      </c>
      <c r="P3" s="251" t="s">
        <v>119</v>
      </c>
      <c r="Q3" s="224">
        <v>150</v>
      </c>
      <c r="R3" s="127" t="s">
        <v>172</v>
      </c>
    </row>
    <row r="4" spans="1:18" ht="12.75" customHeight="1">
      <c r="A4" s="155">
        <v>44644</v>
      </c>
      <c r="B4" s="290">
        <v>3529.15</v>
      </c>
      <c r="C4" s="65"/>
      <c r="D4" s="65"/>
      <c r="E4" s="67" t="s">
        <v>15</v>
      </c>
      <c r="F4" s="160"/>
      <c r="G4" s="161"/>
      <c r="H4" s="156"/>
      <c r="I4" s="107"/>
      <c r="J4" s="211"/>
      <c r="K4" s="219"/>
      <c r="M4" s="230" t="s">
        <v>120</v>
      </c>
      <c r="N4" s="159">
        <f>SUMIF(I$2:I$55,"CHALC",H$2:H$55)</f>
        <v>63.72</v>
      </c>
      <c r="O4" s="247">
        <v>70</v>
      </c>
      <c r="P4" s="251" t="s">
        <v>121</v>
      </c>
      <c r="Q4" s="224">
        <v>70</v>
      </c>
      <c r="R4" s="127" t="s">
        <v>162</v>
      </c>
    </row>
    <row r="5" spans="1:18" ht="12.75" customHeight="1">
      <c r="A5" s="167">
        <v>44651</v>
      </c>
      <c r="B5" s="290">
        <v>1512.29</v>
      </c>
      <c r="C5" s="65"/>
      <c r="D5" s="65"/>
      <c r="E5" s="67" t="s">
        <v>16</v>
      </c>
      <c r="F5" s="160"/>
      <c r="G5" s="161"/>
      <c r="H5" s="121"/>
      <c r="I5" s="107"/>
      <c r="J5" s="211"/>
      <c r="K5" s="219"/>
      <c r="M5" s="230" t="s">
        <v>76</v>
      </c>
      <c r="N5" s="159">
        <f>SUMIF(I$2:I$55,"Insurance",H$2:H$55)</f>
        <v>170.91</v>
      </c>
      <c r="O5" s="247">
        <v>180</v>
      </c>
      <c r="P5" s="251" t="s">
        <v>122</v>
      </c>
      <c r="Q5" s="224">
        <v>180</v>
      </c>
      <c r="R5" s="127" t="s">
        <v>162</v>
      </c>
    </row>
    <row r="6" spans="1:18" ht="12.75" customHeight="1">
      <c r="A6" s="167">
        <v>44659</v>
      </c>
      <c r="B6" s="156"/>
      <c r="C6" s="291">
        <v>5010</v>
      </c>
      <c r="D6" s="65"/>
      <c r="E6" s="157" t="s">
        <v>75</v>
      </c>
      <c r="F6" s="160"/>
      <c r="G6" s="161"/>
      <c r="H6" s="121"/>
      <c r="I6" s="107"/>
      <c r="J6" s="211"/>
      <c r="K6" s="219"/>
      <c r="M6" s="230" t="s">
        <v>123</v>
      </c>
      <c r="N6" s="159">
        <f>SUMIF(I$2:I$55,"Clerk Wages",G$2:G$55)</f>
        <v>1260.8</v>
      </c>
      <c r="O6" s="247">
        <v>1250</v>
      </c>
      <c r="P6" s="251"/>
      <c r="Q6" s="224">
        <v>1380</v>
      </c>
      <c r="R6" s="127" t="s">
        <v>163</v>
      </c>
    </row>
    <row r="7" spans="1:18" ht="12.75" customHeight="1">
      <c r="A7" s="167">
        <v>44670</v>
      </c>
      <c r="B7" s="65"/>
      <c r="C7" s="121"/>
      <c r="D7" s="121">
        <v>25</v>
      </c>
      <c r="E7" s="162" t="s">
        <v>79</v>
      </c>
      <c r="F7" s="160"/>
      <c r="G7" s="161"/>
      <c r="H7" s="121"/>
      <c r="I7" s="107"/>
      <c r="J7" s="211"/>
      <c r="K7" s="219"/>
      <c r="M7" s="230" t="s">
        <v>124</v>
      </c>
      <c r="N7" s="159">
        <f>SUMIF(I$2:I$55,"Auditors fee",H$2:H$55)</f>
        <v>0</v>
      </c>
      <c r="O7" s="247">
        <v>120</v>
      </c>
      <c r="P7" s="251" t="s">
        <v>125</v>
      </c>
      <c r="Q7" s="224">
        <v>0</v>
      </c>
      <c r="R7" t="s">
        <v>126</v>
      </c>
    </row>
    <row r="8" spans="1:18" ht="12.75" customHeight="1">
      <c r="A8" s="167">
        <v>44691</v>
      </c>
      <c r="B8" s="65"/>
      <c r="C8" s="121"/>
      <c r="D8" s="121"/>
      <c r="E8" s="162"/>
      <c r="F8" s="183"/>
      <c r="G8" s="185">
        <v>89.1</v>
      </c>
      <c r="H8" s="186"/>
      <c r="I8" s="181" t="s">
        <v>155</v>
      </c>
      <c r="J8" s="212" t="s">
        <v>81</v>
      </c>
      <c r="K8" s="219" t="s">
        <v>143</v>
      </c>
      <c r="M8" s="230" t="s">
        <v>127</v>
      </c>
      <c r="N8" s="159">
        <f>SUMIF(I$2:I$55,"Village Hall annual bursary",H$2:H$55)</f>
        <v>600</v>
      </c>
      <c r="O8" s="247">
        <v>600</v>
      </c>
      <c r="P8" s="251"/>
      <c r="Q8" s="224">
        <v>600</v>
      </c>
      <c r="R8" s="127" t="s">
        <v>164</v>
      </c>
    </row>
    <row r="9" spans="1:18" ht="12.75" customHeight="1">
      <c r="A9" s="167">
        <v>44691</v>
      </c>
      <c r="B9" s="65"/>
      <c r="C9" s="121"/>
      <c r="D9" s="121"/>
      <c r="E9" s="162"/>
      <c r="F9" s="183"/>
      <c r="G9" s="185">
        <v>71.28</v>
      </c>
      <c r="H9" s="186"/>
      <c r="I9" s="181" t="s">
        <v>155</v>
      </c>
      <c r="J9" s="212" t="s">
        <v>82</v>
      </c>
      <c r="K9" s="219" t="s">
        <v>144</v>
      </c>
      <c r="M9" s="230" t="s">
        <v>112</v>
      </c>
      <c r="N9" s="159">
        <f>SUMIF(I$2:I$55,"Poppy Wreath",H$2:H$55)</f>
        <v>24.99</v>
      </c>
      <c r="O9" s="247">
        <v>25</v>
      </c>
      <c r="P9" s="251"/>
      <c r="Q9" s="224">
        <v>25</v>
      </c>
      <c r="R9" s="127" t="s">
        <v>164</v>
      </c>
    </row>
    <row r="10" spans="1:18" ht="12.75" customHeight="1">
      <c r="A10" s="167">
        <v>44691</v>
      </c>
      <c r="B10" s="65"/>
      <c r="C10" s="121"/>
      <c r="D10" s="121"/>
      <c r="E10" s="162"/>
      <c r="F10" s="183"/>
      <c r="G10" s="187">
        <v>216.8</v>
      </c>
      <c r="H10" s="185"/>
      <c r="I10" s="184" t="s">
        <v>123</v>
      </c>
      <c r="J10" s="212" t="s">
        <v>83</v>
      </c>
      <c r="K10" s="219" t="s">
        <v>142</v>
      </c>
      <c r="M10" s="230" t="s">
        <v>128</v>
      </c>
      <c r="N10" s="159">
        <f>SUMIF(I$2:I$55,"Election",H$2:H$55)</f>
        <v>0</v>
      </c>
      <c r="O10" s="247">
        <v>50</v>
      </c>
      <c r="P10" s="251" t="s">
        <v>129</v>
      </c>
      <c r="Q10" s="224">
        <v>50</v>
      </c>
      <c r="R10" t="s">
        <v>129</v>
      </c>
    </row>
    <row r="11" spans="1:18" ht="12.75" customHeight="1">
      <c r="A11" s="167">
        <v>44691</v>
      </c>
      <c r="B11" s="65"/>
      <c r="C11" s="121"/>
      <c r="D11" s="121"/>
      <c r="E11" s="162"/>
      <c r="F11" s="183"/>
      <c r="G11" s="187"/>
      <c r="H11" s="185">
        <v>20</v>
      </c>
      <c r="I11" s="181" t="s">
        <v>77</v>
      </c>
      <c r="J11" s="212" t="s">
        <v>80</v>
      </c>
      <c r="K11" s="219"/>
      <c r="M11" s="231" t="s">
        <v>159</v>
      </c>
      <c r="N11" s="159">
        <f>SUMIF(I$2:I$55,"Website Development and Support",H$2:H$55)</f>
        <v>225</v>
      </c>
      <c r="O11" s="248">
        <v>350</v>
      </c>
      <c r="P11" s="251" t="s">
        <v>130</v>
      </c>
      <c r="Q11" s="224">
        <v>250</v>
      </c>
      <c r="R11" s="46" t="s">
        <v>165</v>
      </c>
    </row>
    <row r="12" spans="1:18" ht="12.75" customHeight="1">
      <c r="A12" s="167">
        <v>44726</v>
      </c>
      <c r="B12" s="65"/>
      <c r="C12" s="65"/>
      <c r="D12" s="121"/>
      <c r="E12" s="163"/>
      <c r="F12" s="160"/>
      <c r="G12" s="187">
        <v>89.1</v>
      </c>
      <c r="H12" s="188"/>
      <c r="I12" s="181" t="s">
        <v>155</v>
      </c>
      <c r="J12" s="212" t="s">
        <v>84</v>
      </c>
      <c r="K12" s="219" t="s">
        <v>145</v>
      </c>
      <c r="M12" s="230" t="s">
        <v>7</v>
      </c>
      <c r="N12" s="159">
        <f>SUM(H20+H23+H33+H38+H45+H54)</f>
        <v>2027.06</v>
      </c>
      <c r="O12" s="247">
        <v>180</v>
      </c>
      <c r="P12" s="251" t="s">
        <v>131</v>
      </c>
      <c r="Q12" s="225">
        <v>350</v>
      </c>
      <c r="R12" s="127" t="s">
        <v>130</v>
      </c>
    </row>
    <row r="13" spans="1:18" ht="12.75" customHeight="1">
      <c r="A13" s="167">
        <v>44734</v>
      </c>
      <c r="B13" s="65"/>
      <c r="C13" s="121"/>
      <c r="D13" s="121">
        <v>25</v>
      </c>
      <c r="E13" s="162" t="s">
        <v>85</v>
      </c>
      <c r="F13" s="160"/>
      <c r="G13" s="121"/>
      <c r="H13" s="121"/>
      <c r="I13" s="157"/>
      <c r="J13" s="211"/>
      <c r="K13" s="219"/>
      <c r="M13" s="232" t="s">
        <v>155</v>
      </c>
      <c r="N13" s="159">
        <f>SUMIF(I$2:I$55,"Litter Picker",G$2:G$55)</f>
        <v>1140.48</v>
      </c>
      <c r="O13" s="249"/>
      <c r="P13" s="252"/>
      <c r="Q13" s="224">
        <v>200</v>
      </c>
      <c r="R13" s="127" t="s">
        <v>166</v>
      </c>
    </row>
    <row r="14" spans="1:18" ht="12.75" customHeight="1">
      <c r="A14" s="167">
        <v>44750</v>
      </c>
      <c r="B14" s="65"/>
      <c r="C14" s="65"/>
      <c r="D14" s="121"/>
      <c r="E14" s="163"/>
      <c r="F14" s="160"/>
      <c r="G14" s="121"/>
      <c r="H14" s="182">
        <v>539.93</v>
      </c>
      <c r="I14" s="189" t="s">
        <v>157</v>
      </c>
      <c r="J14" s="211"/>
      <c r="K14" s="221" t="s">
        <v>158</v>
      </c>
      <c r="M14" s="232"/>
      <c r="N14" s="159"/>
      <c r="O14" s="7"/>
      <c r="P14" s="252"/>
      <c r="Q14" s="238">
        <v>1176</v>
      </c>
      <c r="R14" s="127" t="s">
        <v>167</v>
      </c>
    </row>
    <row r="15" spans="1:18" ht="12.75" customHeight="1">
      <c r="A15" s="167">
        <v>44754</v>
      </c>
      <c r="B15" s="65"/>
      <c r="C15" s="65"/>
      <c r="D15" s="121"/>
      <c r="E15" s="67"/>
      <c r="F15" s="160"/>
      <c r="G15" s="182"/>
      <c r="H15" s="182">
        <v>225</v>
      </c>
      <c r="I15" s="190" t="s">
        <v>159</v>
      </c>
      <c r="J15" s="212" t="s">
        <v>86</v>
      </c>
      <c r="K15" s="221" t="s">
        <v>160</v>
      </c>
      <c r="M15" s="234"/>
      <c r="N15" s="114"/>
      <c r="O15" s="114"/>
      <c r="P15" s="233"/>
      <c r="Q15" s="238">
        <v>515</v>
      </c>
      <c r="R15" s="127" t="s">
        <v>7</v>
      </c>
    </row>
    <row r="16" spans="1:18" ht="12.75" customHeight="1" thickBot="1">
      <c r="A16" s="167">
        <v>44754</v>
      </c>
      <c r="B16" s="65"/>
      <c r="C16" s="65"/>
      <c r="D16" s="121"/>
      <c r="E16" s="157"/>
      <c r="F16" s="160"/>
      <c r="G16" s="182">
        <v>208.8</v>
      </c>
      <c r="H16" s="191"/>
      <c r="I16" s="184" t="s">
        <v>123</v>
      </c>
      <c r="J16" s="212" t="s">
        <v>87</v>
      </c>
      <c r="K16" s="221" t="s">
        <v>146</v>
      </c>
      <c r="M16" s="274" t="s">
        <v>188</v>
      </c>
      <c r="N16" s="235">
        <f>SUM(N3:N14)</f>
        <v>5632.959999999999</v>
      </c>
      <c r="O16" s="236">
        <f>SUM(O3:O12)</f>
        <v>2927</v>
      </c>
      <c r="P16" s="237"/>
      <c r="Q16" s="245">
        <f>SUM(Q3:Q15)</f>
        <v>4946</v>
      </c>
      <c r="R16" s="127" t="s">
        <v>188</v>
      </c>
    </row>
    <row r="17" spans="1:18" ht="12.75" customHeight="1" thickTop="1">
      <c r="A17" s="167">
        <v>44754</v>
      </c>
      <c r="B17" s="65"/>
      <c r="C17" s="121"/>
      <c r="D17" s="121"/>
      <c r="E17" s="162"/>
      <c r="F17" s="160"/>
      <c r="G17" s="182">
        <v>89.1</v>
      </c>
      <c r="H17" s="182"/>
      <c r="I17" s="181" t="s">
        <v>155</v>
      </c>
      <c r="J17" s="212" t="s">
        <v>88</v>
      </c>
      <c r="K17" s="219" t="s">
        <v>147</v>
      </c>
      <c r="M17" s="232" t="s">
        <v>157</v>
      </c>
      <c r="N17" s="159">
        <f>SUMIF(I$2:I$55,"Public Works Loan Board",H$2:H$55)</f>
        <v>1079.86</v>
      </c>
      <c r="O17"/>
      <c r="P17"/>
      <c r="Q17" s="224">
        <v>1080</v>
      </c>
      <c r="R17" s="127" t="s">
        <v>157</v>
      </c>
    </row>
    <row r="18" spans="1:18" ht="12.75" customHeight="1">
      <c r="A18" s="167">
        <v>44754</v>
      </c>
      <c r="B18" s="65"/>
      <c r="C18" s="121"/>
      <c r="D18" s="121"/>
      <c r="E18" s="164"/>
      <c r="F18" s="160"/>
      <c r="G18" s="182">
        <v>89.1</v>
      </c>
      <c r="H18" s="192"/>
      <c r="I18" s="181" t="s">
        <v>155</v>
      </c>
      <c r="J18" s="212" t="s">
        <v>89</v>
      </c>
      <c r="K18" s="219" t="s">
        <v>148</v>
      </c>
      <c r="M18" s="105" t="s">
        <v>173</v>
      </c>
      <c r="N18" s="259">
        <f>SUM(N16:N17)</f>
        <v>6712.819999999999</v>
      </c>
      <c r="O18"/>
      <c r="P18"/>
      <c r="Q18" s="273">
        <f>SUM(Q16:Q17)</f>
        <v>6026</v>
      </c>
      <c r="R18" s="244" t="s">
        <v>173</v>
      </c>
    </row>
    <row r="19" spans="1:18" ht="12.75" customHeight="1">
      <c r="A19" s="167">
        <v>44754</v>
      </c>
      <c r="B19" s="65"/>
      <c r="C19" s="65"/>
      <c r="D19" s="121"/>
      <c r="E19" s="162"/>
      <c r="F19" s="160"/>
      <c r="G19" s="182"/>
      <c r="H19" s="193">
        <v>170.91</v>
      </c>
      <c r="I19" s="194" t="s">
        <v>76</v>
      </c>
      <c r="J19" s="212" t="s">
        <v>90</v>
      </c>
      <c r="K19" s="219"/>
      <c r="M19" s="46"/>
      <c r="N19" s="259"/>
      <c r="R19"/>
    </row>
    <row r="20" spans="1:18" ht="12.75" customHeight="1">
      <c r="A20" s="167">
        <v>44754</v>
      </c>
      <c r="B20" s="65"/>
      <c r="C20" s="65"/>
      <c r="D20" s="121"/>
      <c r="E20" s="164"/>
      <c r="F20" s="160"/>
      <c r="G20" s="121"/>
      <c r="H20" s="195">
        <v>102</v>
      </c>
      <c r="I20" s="196" t="s">
        <v>91</v>
      </c>
      <c r="J20" s="213" t="s">
        <v>92</v>
      </c>
      <c r="K20" s="219"/>
      <c r="R20"/>
    </row>
    <row r="21" spans="1:18" ht="12.75" customHeight="1">
      <c r="A21" s="167">
        <v>44754</v>
      </c>
      <c r="B21" s="65"/>
      <c r="C21" s="65"/>
      <c r="D21" s="121"/>
      <c r="E21" s="162"/>
      <c r="F21" s="160"/>
      <c r="G21" s="182"/>
      <c r="H21" s="182">
        <v>20</v>
      </c>
      <c r="I21" s="181" t="s">
        <v>77</v>
      </c>
      <c r="J21" s="212" t="s">
        <v>93</v>
      </c>
      <c r="K21" s="219"/>
      <c r="R21"/>
    </row>
    <row r="22" spans="1:18" ht="12.75" customHeight="1">
      <c r="A22" s="167">
        <v>44791</v>
      </c>
      <c r="B22" s="65"/>
      <c r="C22" s="65"/>
      <c r="D22" s="121">
        <v>25</v>
      </c>
      <c r="E22" s="162" t="s">
        <v>94</v>
      </c>
      <c r="F22" s="160"/>
      <c r="G22" s="121"/>
      <c r="H22" s="178"/>
      <c r="I22" s="179"/>
      <c r="J22" s="214"/>
      <c r="K22" s="219"/>
      <c r="M22" s="253" t="s">
        <v>132</v>
      </c>
      <c r="N22" s="254">
        <v>15.785</v>
      </c>
      <c r="O22" s="253" t="s">
        <v>133</v>
      </c>
      <c r="P22" s="255">
        <f>SUM(N22*N24)</f>
        <v>2636.095</v>
      </c>
      <c r="Q22" s="253" t="s">
        <v>137</v>
      </c>
      <c r="R22"/>
    </row>
    <row r="23" spans="1:18" ht="12.75" customHeight="1">
      <c r="A23" s="167">
        <v>44817</v>
      </c>
      <c r="B23" s="65"/>
      <c r="C23" s="65"/>
      <c r="D23" s="121"/>
      <c r="E23" s="67"/>
      <c r="F23" s="160"/>
      <c r="G23" s="121"/>
      <c r="H23" s="193">
        <v>142.07</v>
      </c>
      <c r="I23" s="194" t="s">
        <v>95</v>
      </c>
      <c r="J23" s="216" t="s">
        <v>96</v>
      </c>
      <c r="K23" s="219"/>
      <c r="M23" s="253"/>
      <c r="N23" s="255">
        <v>7</v>
      </c>
      <c r="O23" s="253" t="s">
        <v>134</v>
      </c>
      <c r="P23" s="255">
        <f>SUM(N23*N24)</f>
        <v>1169</v>
      </c>
      <c r="Q23" s="253" t="s">
        <v>138</v>
      </c>
      <c r="R23"/>
    </row>
    <row r="24" spans="1:18" ht="12.75" customHeight="1">
      <c r="A24" s="167">
        <v>44817</v>
      </c>
      <c r="B24" s="65"/>
      <c r="C24" s="65"/>
      <c r="D24" s="65"/>
      <c r="E24" s="157"/>
      <c r="F24" s="160"/>
      <c r="G24" s="182"/>
      <c r="H24" s="193">
        <v>63.72</v>
      </c>
      <c r="I24" s="194" t="s">
        <v>97</v>
      </c>
      <c r="J24" s="216" t="s">
        <v>98</v>
      </c>
      <c r="K24" s="219"/>
      <c r="M24" s="253" t="s">
        <v>135</v>
      </c>
      <c r="N24" s="253">
        <v>167</v>
      </c>
      <c r="O24" s="256">
        <f>SUM(P24/N24)</f>
        <v>22.785</v>
      </c>
      <c r="P24" s="255">
        <f>SUM(P22:P23)</f>
        <v>3805.095</v>
      </c>
      <c r="Q24" s="253" t="s">
        <v>208</v>
      </c>
      <c r="R24"/>
    </row>
    <row r="25" spans="1:18" ht="12.75" customHeight="1">
      <c r="A25" s="167">
        <v>44817</v>
      </c>
      <c r="B25" s="65"/>
      <c r="C25" s="65"/>
      <c r="D25" s="65"/>
      <c r="E25" s="67"/>
      <c r="F25" s="160"/>
      <c r="G25" s="193">
        <v>89.1</v>
      </c>
      <c r="H25" s="193"/>
      <c r="I25" s="181" t="s">
        <v>155</v>
      </c>
      <c r="J25" s="216" t="s">
        <v>99</v>
      </c>
      <c r="K25" s="219" t="s">
        <v>149</v>
      </c>
      <c r="M25" s="244"/>
      <c r="N25" s="244"/>
      <c r="O25" s="244"/>
      <c r="P25" s="244"/>
      <c r="R25"/>
    </row>
    <row r="26" spans="1:18" ht="12.75" customHeight="1">
      <c r="A26" s="167">
        <v>44817</v>
      </c>
      <c r="B26" s="65"/>
      <c r="C26" s="65"/>
      <c r="D26" s="65"/>
      <c r="E26" s="67"/>
      <c r="F26" s="160"/>
      <c r="G26" s="193">
        <v>89.1</v>
      </c>
      <c r="H26" s="193"/>
      <c r="I26" s="181" t="s">
        <v>155</v>
      </c>
      <c r="J26" s="216" t="s">
        <v>100</v>
      </c>
      <c r="K26" s="219" t="s">
        <v>150</v>
      </c>
      <c r="M26" s="244"/>
      <c r="N26" s="257"/>
      <c r="O26" s="257"/>
      <c r="P26" s="257"/>
      <c r="Q26" s="105"/>
      <c r="R26"/>
    </row>
    <row r="27" spans="1:18" ht="12.75" customHeight="1">
      <c r="A27" s="167">
        <v>44817</v>
      </c>
      <c r="B27" s="65"/>
      <c r="C27" s="65"/>
      <c r="D27" s="121"/>
      <c r="E27" s="157"/>
      <c r="F27" s="160"/>
      <c r="G27" s="182">
        <v>208.8</v>
      </c>
      <c r="H27" s="178"/>
      <c r="I27" s="184" t="s">
        <v>123</v>
      </c>
      <c r="J27" s="216" t="s">
        <v>101</v>
      </c>
      <c r="K27" s="219" t="s">
        <v>151</v>
      </c>
      <c r="M27" s="201" t="s">
        <v>136</v>
      </c>
      <c r="N27" s="256">
        <v>16.785</v>
      </c>
      <c r="O27" s="201"/>
      <c r="P27" s="202">
        <f>SUM(N27*N29)</f>
        <v>2923.9469999999997</v>
      </c>
      <c r="Q27" s="253" t="s">
        <v>137</v>
      </c>
      <c r="R27"/>
    </row>
    <row r="28" spans="1:18" ht="12.75" customHeight="1">
      <c r="A28" s="167">
        <v>44817</v>
      </c>
      <c r="B28" s="65"/>
      <c r="C28" s="65"/>
      <c r="D28" s="121"/>
      <c r="E28" s="169"/>
      <c r="F28" s="160"/>
      <c r="G28" s="182"/>
      <c r="H28" s="193">
        <v>600</v>
      </c>
      <c r="I28" s="194" t="s">
        <v>103</v>
      </c>
      <c r="J28" s="216" t="s">
        <v>102</v>
      </c>
      <c r="K28" s="219"/>
      <c r="M28" s="201"/>
      <c r="N28" s="202">
        <v>7</v>
      </c>
      <c r="O28" s="201" t="s">
        <v>134</v>
      </c>
      <c r="P28" s="202">
        <f>SUM(N28*N29)</f>
        <v>1219.3999999999999</v>
      </c>
      <c r="Q28" s="253" t="s">
        <v>138</v>
      </c>
      <c r="R28"/>
    </row>
    <row r="29" spans="1:18" ht="12.75" customHeight="1">
      <c r="A29" s="167">
        <v>44817</v>
      </c>
      <c r="B29" s="65"/>
      <c r="C29" s="65"/>
      <c r="D29" s="121"/>
      <c r="E29" s="157"/>
      <c r="F29" s="160"/>
      <c r="G29" s="121"/>
      <c r="H29" s="193">
        <v>20</v>
      </c>
      <c r="I29" s="181" t="s">
        <v>77</v>
      </c>
      <c r="J29" s="216" t="s">
        <v>104</v>
      </c>
      <c r="K29" s="221" t="s">
        <v>150</v>
      </c>
      <c r="M29" s="201" t="s">
        <v>135</v>
      </c>
      <c r="N29" s="201">
        <v>174.2</v>
      </c>
      <c r="O29" s="256">
        <f>SUM(P29/N29)</f>
        <v>23.785</v>
      </c>
      <c r="P29" s="202">
        <f>SUM(P27:P28)</f>
        <v>4143.347</v>
      </c>
      <c r="Q29" s="253" t="s">
        <v>208</v>
      </c>
      <c r="R29"/>
    </row>
    <row r="30" spans="1:18" ht="12.75" customHeight="1">
      <c r="A30" s="167">
        <v>44824</v>
      </c>
      <c r="B30" s="65"/>
      <c r="C30" s="65"/>
      <c r="D30" s="121">
        <v>25</v>
      </c>
      <c r="E30" s="162" t="s">
        <v>105</v>
      </c>
      <c r="F30" s="160"/>
      <c r="G30" s="178"/>
      <c r="H30" s="178"/>
      <c r="I30" s="180"/>
      <c r="J30" s="214"/>
      <c r="K30" s="219"/>
      <c r="M30" s="244"/>
      <c r="N30" s="244"/>
      <c r="O30" s="244"/>
      <c r="P30" s="244"/>
      <c r="Q30" s="264"/>
      <c r="R30"/>
    </row>
    <row r="31" spans="1:18" ht="12.75" customHeight="1">
      <c r="A31" s="167">
        <v>44848</v>
      </c>
      <c r="B31" s="65"/>
      <c r="C31" s="65"/>
      <c r="D31" s="121">
        <v>25</v>
      </c>
      <c r="E31" s="162" t="s">
        <v>106</v>
      </c>
      <c r="F31" s="160"/>
      <c r="G31" s="121"/>
      <c r="H31" s="178"/>
      <c r="I31" s="179"/>
      <c r="J31" s="214"/>
      <c r="K31" s="219"/>
      <c r="M31" s="199" t="s">
        <v>139</v>
      </c>
      <c r="N31" s="256">
        <f>SUM(P31/N33)</f>
        <v>16.12574850299401</v>
      </c>
      <c r="O31" s="253"/>
      <c r="P31" s="282">
        <v>2693</v>
      </c>
      <c r="Q31" s="253" t="s">
        <v>137</v>
      </c>
      <c r="R31"/>
    </row>
    <row r="32" spans="1:18" ht="12.75" customHeight="1">
      <c r="A32" s="167">
        <v>44880</v>
      </c>
      <c r="B32" s="65"/>
      <c r="C32" s="65"/>
      <c r="D32" s="121"/>
      <c r="E32" s="169"/>
      <c r="F32" s="160"/>
      <c r="G32" s="182">
        <v>208.8</v>
      </c>
      <c r="H32" s="193"/>
      <c r="I32" s="184" t="s">
        <v>123</v>
      </c>
      <c r="J32" s="216" t="s">
        <v>107</v>
      </c>
      <c r="K32" s="219" t="s">
        <v>152</v>
      </c>
      <c r="M32" s="253"/>
      <c r="N32" s="255">
        <v>7</v>
      </c>
      <c r="O32" s="253" t="s">
        <v>140</v>
      </c>
      <c r="P32" s="282">
        <v>1134</v>
      </c>
      <c r="Q32" s="253" t="s">
        <v>138</v>
      </c>
      <c r="R32"/>
    </row>
    <row r="33" spans="1:17" ht="12.75" customHeight="1">
      <c r="A33" s="167">
        <v>44880</v>
      </c>
      <c r="B33" s="65"/>
      <c r="C33" s="65"/>
      <c r="D33" s="121"/>
      <c r="E33" s="169"/>
      <c r="F33" s="160"/>
      <c r="G33" s="182"/>
      <c r="H33" s="193">
        <v>183</v>
      </c>
      <c r="I33" s="222" t="s">
        <v>108</v>
      </c>
      <c r="J33" s="216" t="s">
        <v>109</v>
      </c>
      <c r="K33" s="219"/>
      <c r="M33" s="201" t="s">
        <v>135</v>
      </c>
      <c r="N33" s="253">
        <v>167</v>
      </c>
      <c r="O33" s="256">
        <f>SUM(P33/N33)</f>
        <v>22.91616766467066</v>
      </c>
      <c r="P33" s="283">
        <f>SUM(P31:P32)</f>
        <v>3827</v>
      </c>
      <c r="Q33" s="253" t="s">
        <v>208</v>
      </c>
    </row>
    <row r="34" spans="1:17" ht="12.75" customHeight="1">
      <c r="A34" s="167">
        <v>44880</v>
      </c>
      <c r="B34" s="65"/>
      <c r="C34" s="65"/>
      <c r="D34" s="121"/>
      <c r="E34" s="67"/>
      <c r="F34" s="160"/>
      <c r="G34" s="193"/>
      <c r="H34" s="193">
        <v>20</v>
      </c>
      <c r="I34" s="181" t="s">
        <v>77</v>
      </c>
      <c r="J34" s="216" t="s">
        <v>110</v>
      </c>
      <c r="K34" s="221" t="s">
        <v>154</v>
      </c>
      <c r="M34" s="244"/>
      <c r="N34" s="244"/>
      <c r="O34" s="244"/>
      <c r="P34" s="284"/>
      <c r="Q34" s="265"/>
    </row>
    <row r="35" spans="1:17" ht="12.75" customHeight="1">
      <c r="A35" s="167">
        <v>44880</v>
      </c>
      <c r="B35" s="65"/>
      <c r="C35" s="65"/>
      <c r="D35" s="121"/>
      <c r="E35" s="157"/>
      <c r="F35" s="160"/>
      <c r="G35" s="193">
        <v>89.1</v>
      </c>
      <c r="H35" s="193"/>
      <c r="I35" s="181" t="s">
        <v>155</v>
      </c>
      <c r="J35" s="216" t="s">
        <v>111</v>
      </c>
      <c r="K35" s="219" t="s">
        <v>153</v>
      </c>
      <c r="L35" s="46"/>
      <c r="M35" s="201" t="s">
        <v>141</v>
      </c>
      <c r="N35" s="256">
        <f>SUM(P35/N37)</f>
        <v>18.8398849472675</v>
      </c>
      <c r="O35" s="201"/>
      <c r="P35" s="285">
        <v>3930</v>
      </c>
      <c r="Q35" s="253" t="s">
        <v>137</v>
      </c>
    </row>
    <row r="36" spans="1:17" ht="12.75" customHeight="1">
      <c r="A36" s="167">
        <v>44880</v>
      </c>
      <c r="B36" s="65"/>
      <c r="C36" s="65"/>
      <c r="D36" s="65"/>
      <c r="E36" s="67"/>
      <c r="F36" s="160"/>
      <c r="G36" s="182"/>
      <c r="H36" s="193">
        <v>24.99</v>
      </c>
      <c r="I36" s="194" t="s">
        <v>112</v>
      </c>
      <c r="J36" s="216" t="s">
        <v>113</v>
      </c>
      <c r="K36" s="219"/>
      <c r="L36" s="46"/>
      <c r="M36" s="201"/>
      <c r="N36" s="202">
        <v>7</v>
      </c>
      <c r="O36" s="201" t="s">
        <v>140</v>
      </c>
      <c r="P36" s="285">
        <v>1080</v>
      </c>
      <c r="Q36" s="253" t="s">
        <v>138</v>
      </c>
    </row>
    <row r="37" spans="1:17" ht="12.75" customHeight="1">
      <c r="A37" s="167">
        <v>44880</v>
      </c>
      <c r="B37" s="65"/>
      <c r="C37" s="65"/>
      <c r="D37" s="121"/>
      <c r="E37" s="169"/>
      <c r="F37" s="160"/>
      <c r="G37" s="193">
        <v>89.1</v>
      </c>
      <c r="H37" s="193"/>
      <c r="I37" s="181" t="s">
        <v>155</v>
      </c>
      <c r="J37" s="216" t="s">
        <v>114</v>
      </c>
      <c r="K37" s="219" t="s">
        <v>154</v>
      </c>
      <c r="L37" s="46"/>
      <c r="M37" s="201" t="s">
        <v>135</v>
      </c>
      <c r="N37" s="201">
        <v>208.6</v>
      </c>
      <c r="O37" s="256">
        <f>SUM(P37/N37)</f>
        <v>24.01725790987536</v>
      </c>
      <c r="P37" s="285">
        <f>SUM(P35:P36)</f>
        <v>5010</v>
      </c>
      <c r="Q37" s="253" t="s">
        <v>208</v>
      </c>
    </row>
    <row r="38" spans="1:17" ht="12.75" customHeight="1">
      <c r="A38" s="167">
        <v>44880</v>
      </c>
      <c r="B38" s="65"/>
      <c r="C38" s="65"/>
      <c r="D38" s="121"/>
      <c r="E38" s="169"/>
      <c r="F38" s="160"/>
      <c r="G38" s="182"/>
      <c r="H38" s="193">
        <v>100</v>
      </c>
      <c r="I38" s="194" t="s">
        <v>115</v>
      </c>
      <c r="J38" s="216" t="s">
        <v>116</v>
      </c>
      <c r="K38" s="219"/>
      <c r="L38" s="46"/>
      <c r="M38" s="244"/>
      <c r="N38" s="244"/>
      <c r="O38" s="244"/>
      <c r="P38" s="284"/>
      <c r="Q38" s="105"/>
    </row>
    <row r="39" spans="1:17" ht="12.75" customHeight="1">
      <c r="A39" s="167">
        <v>44910</v>
      </c>
      <c r="B39" s="65"/>
      <c r="C39" s="65"/>
      <c r="D39" s="121">
        <v>25</v>
      </c>
      <c r="E39" s="162" t="s">
        <v>161</v>
      </c>
      <c r="F39" s="160"/>
      <c r="G39" s="245"/>
      <c r="H39" s="245"/>
      <c r="I39" s="260"/>
      <c r="J39" s="214"/>
      <c r="K39" s="219"/>
      <c r="L39" s="46"/>
      <c r="M39" s="266" t="s">
        <v>168</v>
      </c>
      <c r="N39" s="267">
        <f>SUM(P39/N41)</f>
        <v>19.71303308090873</v>
      </c>
      <c r="O39" s="268"/>
      <c r="P39" s="269">
        <v>4946</v>
      </c>
      <c r="Q39" s="200" t="s">
        <v>137</v>
      </c>
    </row>
    <row r="40" spans="1:17" ht="12.75" customHeight="1">
      <c r="A40" s="167">
        <v>44935</v>
      </c>
      <c r="B40" s="65"/>
      <c r="C40" s="65"/>
      <c r="D40" s="65"/>
      <c r="E40" s="67"/>
      <c r="F40" s="160"/>
      <c r="G40" s="197"/>
      <c r="H40" s="193">
        <v>539.93</v>
      </c>
      <c r="I40" s="189" t="s">
        <v>157</v>
      </c>
      <c r="J40" s="216" t="s">
        <v>190</v>
      </c>
      <c r="K40" s="221" t="s">
        <v>181</v>
      </c>
      <c r="L40" s="46"/>
      <c r="M40" s="270"/>
      <c r="N40" s="271">
        <v>7</v>
      </c>
      <c r="O40" s="268" t="s">
        <v>140</v>
      </c>
      <c r="P40" s="269">
        <v>1080</v>
      </c>
      <c r="Q40" s="200" t="s">
        <v>138</v>
      </c>
    </row>
    <row r="41" spans="1:17" ht="12.75" customHeight="1">
      <c r="A41" s="167">
        <v>44936</v>
      </c>
      <c r="B41" s="65"/>
      <c r="C41" s="65"/>
      <c r="D41" s="65"/>
      <c r="E41" s="67"/>
      <c r="F41" s="160"/>
      <c r="G41" s="197"/>
      <c r="H41" s="193">
        <v>20</v>
      </c>
      <c r="I41" s="181" t="s">
        <v>77</v>
      </c>
      <c r="J41" s="216" t="s">
        <v>175</v>
      </c>
      <c r="K41" s="221" t="s">
        <v>169</v>
      </c>
      <c r="L41" s="46"/>
      <c r="M41" s="266" t="s">
        <v>135</v>
      </c>
      <c r="N41" s="272">
        <v>250.9</v>
      </c>
      <c r="O41" s="258">
        <f>SUM(P41/N41)</f>
        <v>24.017536867277798</v>
      </c>
      <c r="P41" s="269">
        <f>SUM(P39:P40)</f>
        <v>6026</v>
      </c>
      <c r="Q41" s="200" t="s">
        <v>208</v>
      </c>
    </row>
    <row r="42" spans="1:17" ht="12.75" customHeight="1">
      <c r="A42" s="167">
        <v>44936</v>
      </c>
      <c r="B42" s="65"/>
      <c r="C42" s="65"/>
      <c r="D42" s="121"/>
      <c r="E42" s="157"/>
      <c r="F42" s="160"/>
      <c r="G42" s="195">
        <v>0</v>
      </c>
      <c r="H42" s="197"/>
      <c r="I42" s="261" t="s">
        <v>206</v>
      </c>
      <c r="J42" s="215" t="s">
        <v>176</v>
      </c>
      <c r="K42" s="220" t="s">
        <v>169</v>
      </c>
      <c r="M42" s="35"/>
      <c r="N42" s="105"/>
      <c r="O42" s="35"/>
      <c r="P42" s="105"/>
      <c r="Q42" s="105"/>
    </row>
    <row r="43" spans="1:15" ht="12.75" customHeight="1">
      <c r="A43" s="167">
        <v>44936</v>
      </c>
      <c r="B43" s="65"/>
      <c r="C43" s="65"/>
      <c r="D43" s="121"/>
      <c r="E43" s="67"/>
      <c r="F43" s="160"/>
      <c r="G43" s="182">
        <v>89.1</v>
      </c>
      <c r="H43" s="193"/>
      <c r="I43" s="181" t="s">
        <v>155</v>
      </c>
      <c r="J43" s="216" t="s">
        <v>177</v>
      </c>
      <c r="K43" s="221" t="s">
        <v>171</v>
      </c>
      <c r="M43" s="45"/>
      <c r="O43" s="2"/>
    </row>
    <row r="44" spans="1:15" ht="12.75" customHeight="1">
      <c r="A44" s="167">
        <v>44936</v>
      </c>
      <c r="B44" s="65"/>
      <c r="C44" s="65"/>
      <c r="D44" s="121"/>
      <c r="E44" s="169"/>
      <c r="F44" s="160"/>
      <c r="G44" s="195">
        <v>0</v>
      </c>
      <c r="H44" s="197"/>
      <c r="I44" s="198" t="s">
        <v>207</v>
      </c>
      <c r="J44" s="215" t="s">
        <v>178</v>
      </c>
      <c r="K44" s="220" t="s">
        <v>169</v>
      </c>
      <c r="M44" s="45"/>
      <c r="O44" s="2"/>
    </row>
    <row r="45" spans="1:13" ht="12.75" customHeight="1">
      <c r="A45" s="167">
        <v>44936</v>
      </c>
      <c r="B45" s="65"/>
      <c r="C45" s="65"/>
      <c r="D45" s="121"/>
      <c r="E45" s="157"/>
      <c r="F45" s="160"/>
      <c r="G45" s="276"/>
      <c r="H45" s="185">
        <v>1440</v>
      </c>
      <c r="I45" s="277" t="s">
        <v>180</v>
      </c>
      <c r="J45" s="278" t="s">
        <v>179</v>
      </c>
      <c r="K45" s="219"/>
      <c r="M45" s="2"/>
    </row>
    <row r="46" spans="1:13" ht="12.75" customHeight="1">
      <c r="A46" s="167">
        <v>44936</v>
      </c>
      <c r="B46" s="65"/>
      <c r="C46" s="65"/>
      <c r="D46" s="121"/>
      <c r="E46" s="169"/>
      <c r="F46" s="160"/>
      <c r="G46" s="279">
        <v>208.8</v>
      </c>
      <c r="H46" s="279"/>
      <c r="I46" s="184" t="s">
        <v>123</v>
      </c>
      <c r="J46" s="280" t="s">
        <v>189</v>
      </c>
      <c r="K46" s="281" t="s">
        <v>194</v>
      </c>
      <c r="M46" s="2"/>
    </row>
    <row r="47" spans="1:13" ht="12.75" customHeight="1">
      <c r="A47" s="167">
        <v>44939</v>
      </c>
      <c r="B47" s="65"/>
      <c r="C47" s="65"/>
      <c r="D47" s="121">
        <v>25</v>
      </c>
      <c r="E47" s="162" t="s">
        <v>191</v>
      </c>
      <c r="F47" s="160"/>
      <c r="G47" s="239"/>
      <c r="H47" s="240"/>
      <c r="I47" s="275"/>
      <c r="J47" s="241"/>
      <c r="K47" s="242"/>
      <c r="M47" s="2"/>
    </row>
    <row r="48" spans="1:13" ht="12.75" customHeight="1">
      <c r="A48" s="167">
        <v>44972</v>
      </c>
      <c r="B48" s="65"/>
      <c r="C48" s="65"/>
      <c r="D48" s="121">
        <v>25</v>
      </c>
      <c r="E48" s="162" t="s">
        <v>198</v>
      </c>
      <c r="F48" s="160"/>
      <c r="G48" s="239"/>
      <c r="H48" s="240"/>
      <c r="I48" s="275"/>
      <c r="J48" s="241"/>
      <c r="K48" s="242"/>
      <c r="M48" s="2"/>
    </row>
    <row r="49" spans="1:13" ht="12.75" customHeight="1">
      <c r="A49" s="167">
        <v>44979</v>
      </c>
      <c r="B49" s="65"/>
      <c r="C49" s="65"/>
      <c r="D49" s="121">
        <v>933</v>
      </c>
      <c r="E49" s="67" t="s">
        <v>209</v>
      </c>
      <c r="F49" s="160"/>
      <c r="G49" s="240"/>
      <c r="H49" s="240"/>
      <c r="I49" s="243"/>
      <c r="J49" s="241"/>
      <c r="K49" s="242"/>
      <c r="M49" s="2"/>
    </row>
    <row r="50" spans="1:13" ht="12.75" customHeight="1">
      <c r="A50" s="167">
        <v>44999</v>
      </c>
      <c r="B50" s="65"/>
      <c r="C50" s="65"/>
      <c r="D50" s="121"/>
      <c r="E50" s="157"/>
      <c r="F50" s="160"/>
      <c r="G50" s="193">
        <v>208.8</v>
      </c>
      <c r="H50" s="193"/>
      <c r="I50" s="189" t="s">
        <v>123</v>
      </c>
      <c r="J50" s="280" t="s">
        <v>200</v>
      </c>
      <c r="K50" s="286" t="s">
        <v>195</v>
      </c>
      <c r="M50" s="2"/>
    </row>
    <row r="51" spans="1:13" ht="12.75" customHeight="1">
      <c r="A51" s="167">
        <v>44999</v>
      </c>
      <c r="B51" s="65"/>
      <c r="C51" s="65"/>
      <c r="D51" s="121"/>
      <c r="E51" s="157"/>
      <c r="F51" s="160"/>
      <c r="G51" s="182">
        <v>89.1</v>
      </c>
      <c r="H51" s="182"/>
      <c r="I51" s="181" t="s">
        <v>155</v>
      </c>
      <c r="J51" s="280" t="s">
        <v>201</v>
      </c>
      <c r="K51" s="286" t="s">
        <v>196</v>
      </c>
      <c r="M51" s="2"/>
    </row>
    <row r="52" spans="1:13" ht="12.75" customHeight="1">
      <c r="A52" s="167">
        <v>44999</v>
      </c>
      <c r="B52" s="65"/>
      <c r="C52" s="65"/>
      <c r="D52" s="121"/>
      <c r="E52" s="157"/>
      <c r="F52" s="160"/>
      <c r="G52" s="182">
        <v>89.1</v>
      </c>
      <c r="H52" s="182"/>
      <c r="I52" s="181" t="s">
        <v>155</v>
      </c>
      <c r="J52" s="280" t="s">
        <v>202</v>
      </c>
      <c r="K52" s="286" t="s">
        <v>170</v>
      </c>
      <c r="M52" s="2"/>
    </row>
    <row r="53" spans="1:13" ht="12.75" customHeight="1">
      <c r="A53" s="167">
        <v>44999</v>
      </c>
      <c r="B53" s="65"/>
      <c r="C53" s="65"/>
      <c r="D53" s="121"/>
      <c r="E53" s="157"/>
      <c r="F53" s="160"/>
      <c r="G53" s="182">
        <v>89.1</v>
      </c>
      <c r="H53" s="182"/>
      <c r="I53" s="181" t="s">
        <v>155</v>
      </c>
      <c r="J53" s="280" t="s">
        <v>203</v>
      </c>
      <c r="K53" s="286" t="s">
        <v>197</v>
      </c>
      <c r="M53" s="2"/>
    </row>
    <row r="54" spans="1:13" ht="12.75" customHeight="1">
      <c r="A54" s="167">
        <v>44999</v>
      </c>
      <c r="B54" s="65"/>
      <c r="C54" s="65"/>
      <c r="D54" s="121"/>
      <c r="E54" s="157"/>
      <c r="F54" s="160"/>
      <c r="G54" s="182"/>
      <c r="H54" s="182">
        <v>59.99</v>
      </c>
      <c r="I54" s="181" t="s">
        <v>199</v>
      </c>
      <c r="J54" s="280" t="s">
        <v>204</v>
      </c>
      <c r="K54" s="286"/>
      <c r="M54" s="2"/>
    </row>
    <row r="55" spans="1:13" ht="12.75" customHeight="1">
      <c r="A55" s="167">
        <v>44999</v>
      </c>
      <c r="B55" s="65"/>
      <c r="C55" s="65"/>
      <c r="D55" s="121"/>
      <c r="E55" s="168"/>
      <c r="F55" s="160"/>
      <c r="G55" s="182"/>
      <c r="H55" s="193">
        <v>20</v>
      </c>
      <c r="I55" s="181" t="s">
        <v>77</v>
      </c>
      <c r="J55" s="280" t="s">
        <v>205</v>
      </c>
      <c r="K55" s="286" t="s">
        <v>170</v>
      </c>
      <c r="M55" s="45"/>
    </row>
    <row r="56" spans="1:13" ht="12.75" customHeight="1" thickBot="1">
      <c r="A56" s="66">
        <v>45015</v>
      </c>
      <c r="B56" s="65"/>
      <c r="C56" s="65"/>
      <c r="D56" s="121">
        <v>6.65</v>
      </c>
      <c r="E56" s="157" t="s">
        <v>193</v>
      </c>
      <c r="F56" s="160"/>
      <c r="G56" s="121"/>
      <c r="H56" s="121"/>
      <c r="I56" s="165"/>
      <c r="J56" s="217"/>
      <c r="K56" s="219"/>
      <c r="M56" s="105"/>
    </row>
    <row r="57" spans="1:13" ht="12.75" customHeight="1">
      <c r="A57" s="129"/>
      <c r="B57" s="130">
        <f>SUM(B4:B5)</f>
        <v>5041.4400000000005</v>
      </c>
      <c r="C57" s="131"/>
      <c r="D57" s="132"/>
      <c r="E57" s="133" t="s">
        <v>18</v>
      </c>
      <c r="F57" s="154"/>
      <c r="G57" s="140">
        <f>SUM(G4:G56)</f>
        <v>2401.2799999999993</v>
      </c>
      <c r="H57" s="141"/>
      <c r="I57" s="142" t="s">
        <v>10</v>
      </c>
      <c r="J57" s="143"/>
      <c r="K57" s="203"/>
      <c r="M57" s="46"/>
    </row>
    <row r="58" spans="1:13" ht="12.75" customHeight="1">
      <c r="A58" s="64"/>
      <c r="B58" s="62"/>
      <c r="C58" s="69">
        <f>SUM(C4:C56)</f>
        <v>5010</v>
      </c>
      <c r="D58" s="134"/>
      <c r="E58" s="135" t="s">
        <v>9</v>
      </c>
      <c r="F58" s="68"/>
      <c r="G58" s="144"/>
      <c r="H58" s="62"/>
      <c r="I58" s="63"/>
      <c r="J58" s="112"/>
      <c r="K58" s="204"/>
      <c r="M58" s="46"/>
    </row>
    <row r="59" spans="1:16" ht="12.75" customHeight="1" thickBot="1">
      <c r="A59" s="136"/>
      <c r="B59" s="76"/>
      <c r="C59" s="76"/>
      <c r="D59" s="137">
        <f>SUM(D4:D56)</f>
        <v>1139.65</v>
      </c>
      <c r="E59" s="138" t="s">
        <v>8</v>
      </c>
      <c r="F59" s="68"/>
      <c r="G59" s="144"/>
      <c r="H59" s="69">
        <f>SUM(H4:H56)</f>
        <v>4311.539999999999</v>
      </c>
      <c r="I59" s="70" t="s">
        <v>11</v>
      </c>
      <c r="J59" s="112"/>
      <c r="K59" s="204"/>
      <c r="P59" s="46"/>
    </row>
    <row r="60" spans="1:15" ht="12.75" customHeight="1">
      <c r="A60" s="78" t="s">
        <v>78</v>
      </c>
      <c r="B60" s="79"/>
      <c r="C60" s="79"/>
      <c r="D60" s="79"/>
      <c r="E60" s="80"/>
      <c r="F60" s="139"/>
      <c r="G60" s="145"/>
      <c r="H60" s="59"/>
      <c r="I60" s="60"/>
      <c r="J60" s="61"/>
      <c r="K60" s="205"/>
      <c r="O60" s="2"/>
    </row>
    <row r="61" spans="1:15" ht="12.75" customHeight="1">
      <c r="A61" s="167">
        <v>44651</v>
      </c>
      <c r="B61" s="156">
        <v>0</v>
      </c>
      <c r="C61" s="211"/>
      <c r="D61" s="292"/>
      <c r="E61" s="293" t="s">
        <v>70</v>
      </c>
      <c r="F61" s="139"/>
      <c r="G61" s="145"/>
      <c r="H61" s="59"/>
      <c r="I61" s="60"/>
      <c r="J61" s="61"/>
      <c r="K61" s="205"/>
      <c r="O61" s="2"/>
    </row>
    <row r="62" spans="1:15" ht="12.75" customHeight="1">
      <c r="A62" s="106"/>
      <c r="B62" s="125"/>
      <c r="C62" s="122"/>
      <c r="D62" s="126"/>
      <c r="E62" s="123"/>
      <c r="F62" s="68"/>
      <c r="G62" s="145"/>
      <c r="H62" s="262">
        <f>SUM(G57+H59)</f>
        <v>6712.819999999998</v>
      </c>
      <c r="I62" s="263" t="s">
        <v>183</v>
      </c>
      <c r="J62" s="124"/>
      <c r="K62" s="205"/>
      <c r="O62" s="2"/>
    </row>
    <row r="63" spans="1:11" ht="12.75" customHeight="1">
      <c r="A63" s="51"/>
      <c r="B63" s="56">
        <f>SUM(B61:B62)</f>
        <v>0</v>
      </c>
      <c r="C63" s="53" t="s">
        <v>19</v>
      </c>
      <c r="D63" s="54"/>
      <c r="E63" s="115"/>
      <c r="F63" s="55"/>
      <c r="G63" s="146"/>
      <c r="H63" s="69"/>
      <c r="I63" s="70"/>
      <c r="J63" s="71"/>
      <c r="K63" s="204"/>
    </row>
    <row r="64" spans="1:12" ht="12.75" customHeight="1">
      <c r="A64" s="51"/>
      <c r="B64" s="56">
        <f>SUM(B57-B63)</f>
        <v>5041.4400000000005</v>
      </c>
      <c r="C64" s="57"/>
      <c r="D64" s="58" t="s">
        <v>12</v>
      </c>
      <c r="E64" s="116"/>
      <c r="F64" s="55"/>
      <c r="G64" s="145"/>
      <c r="H64" s="59"/>
      <c r="I64" s="108"/>
      <c r="J64" s="61"/>
      <c r="K64" s="204"/>
      <c r="L64" s="2"/>
    </row>
    <row r="65" spans="1:11" ht="12.75" customHeight="1" thickBot="1">
      <c r="A65" s="51"/>
      <c r="B65" s="52"/>
      <c r="C65" s="57"/>
      <c r="D65" s="54"/>
      <c r="E65" s="117"/>
      <c r="F65" s="55"/>
      <c r="G65" s="147"/>
      <c r="H65" s="76"/>
      <c r="I65" s="76"/>
      <c r="J65" s="77"/>
      <c r="K65" s="206"/>
    </row>
    <row r="66" spans="1:11" ht="12.75" customHeight="1">
      <c r="A66" s="295" t="s">
        <v>20</v>
      </c>
      <c r="B66" s="296"/>
      <c r="C66" s="296"/>
      <c r="D66" s="297"/>
      <c r="E66" s="298"/>
      <c r="F66" s="81"/>
      <c r="G66" s="148"/>
      <c r="H66" s="128"/>
      <c r="I66" s="149"/>
      <c r="J66" s="89"/>
      <c r="K66" s="207"/>
    </row>
    <row r="67" spans="1:11" ht="12.75" customHeight="1">
      <c r="A67" s="299"/>
      <c r="B67" s="300"/>
      <c r="C67" s="300"/>
      <c r="D67" s="300"/>
      <c r="E67" s="301"/>
      <c r="F67" s="85"/>
      <c r="G67" s="150"/>
      <c r="H67" s="176">
        <f>SUM((B64+C58+D59)-(G57+H59))</f>
        <v>4478.270000000002</v>
      </c>
      <c r="I67" s="58" t="s">
        <v>45</v>
      </c>
      <c r="J67" s="177"/>
      <c r="K67" s="208"/>
    </row>
    <row r="68" spans="1:11" ht="12.75" customHeight="1">
      <c r="A68" s="155">
        <v>44988</v>
      </c>
      <c r="B68" s="294">
        <v>3150.43</v>
      </c>
      <c r="C68" s="170" t="s">
        <v>13</v>
      </c>
      <c r="D68" s="171"/>
      <c r="E68" s="172" t="s">
        <v>14</v>
      </c>
      <c r="F68" s="85"/>
      <c r="G68" s="150"/>
      <c r="H68" s="86"/>
      <c r="I68" s="58"/>
      <c r="J68" s="83"/>
      <c r="K68" s="208"/>
    </row>
    <row r="69" spans="1:11" ht="12.75" customHeight="1">
      <c r="A69" s="167">
        <v>44957</v>
      </c>
      <c r="B69" s="156">
        <v>1518.94</v>
      </c>
      <c r="C69" s="173" t="s">
        <v>13</v>
      </c>
      <c r="D69" s="126"/>
      <c r="E69" s="174" t="s">
        <v>17</v>
      </c>
      <c r="F69" s="85"/>
      <c r="G69" s="150"/>
      <c r="H69" s="86"/>
      <c r="I69" s="110"/>
      <c r="J69" s="83"/>
      <c r="K69" s="208"/>
    </row>
    <row r="70" spans="1:11" ht="12.75" customHeight="1">
      <c r="A70" s="66"/>
      <c r="B70" s="69">
        <f>SUM(B68:B69)</f>
        <v>4669.37</v>
      </c>
      <c r="C70" s="175" t="s">
        <v>66</v>
      </c>
      <c r="D70" s="87"/>
      <c r="E70" s="84"/>
      <c r="F70" s="88"/>
      <c r="G70" s="85"/>
      <c r="H70" s="96">
        <f>SUM(H67)</f>
        <v>4478.270000000002</v>
      </c>
      <c r="I70" s="54" t="s">
        <v>72</v>
      </c>
      <c r="J70" s="83"/>
      <c r="K70" s="208"/>
    </row>
    <row r="71" spans="1:11" ht="12.75" customHeight="1">
      <c r="A71" s="66" t="s">
        <v>192</v>
      </c>
      <c r="B71" s="62"/>
      <c r="C71" s="97"/>
      <c r="D71" s="98"/>
      <c r="E71" s="99"/>
      <c r="F71" s="88"/>
      <c r="G71" s="85"/>
      <c r="H71" s="96"/>
      <c r="I71" s="54" t="s">
        <v>73</v>
      </c>
      <c r="J71" s="83"/>
      <c r="K71" s="208"/>
    </row>
    <row r="72" spans="1:11" ht="12.75" customHeight="1" thickBot="1">
      <c r="A72" s="66"/>
      <c r="B72" s="12">
        <v>-102</v>
      </c>
      <c r="C72" s="166" t="s">
        <v>182</v>
      </c>
      <c r="D72" s="63"/>
      <c r="E72" s="287" t="s">
        <v>92</v>
      </c>
      <c r="F72" s="88"/>
      <c r="G72" s="85"/>
      <c r="H72" s="96"/>
      <c r="I72" s="82" t="s">
        <v>74</v>
      </c>
      <c r="J72" s="83"/>
      <c r="K72" s="209"/>
    </row>
    <row r="73" spans="1:11" ht="12.75" customHeight="1">
      <c r="A73" s="66"/>
      <c r="B73" s="12">
        <v>-89.1</v>
      </c>
      <c r="C73" s="166" t="s">
        <v>182</v>
      </c>
      <c r="D73" s="63"/>
      <c r="E73" s="287" t="s">
        <v>201</v>
      </c>
      <c r="F73" s="88"/>
      <c r="G73" s="85"/>
      <c r="H73" s="96"/>
      <c r="I73" s="82"/>
      <c r="J73" s="83"/>
      <c r="K73" s="208"/>
    </row>
    <row r="74" spans="1:11" ht="12.75" customHeight="1" thickBot="1">
      <c r="A74" s="66"/>
      <c r="B74" s="288"/>
      <c r="C74" s="166"/>
      <c r="D74" s="63"/>
      <c r="E74" s="287"/>
      <c r="F74" s="88"/>
      <c r="G74" s="85"/>
      <c r="H74" s="96"/>
      <c r="I74" s="82"/>
      <c r="J74" s="83"/>
      <c r="K74" s="208"/>
    </row>
    <row r="75" spans="1:11" ht="12.75">
      <c r="A75" s="64"/>
      <c r="B75" s="288"/>
      <c r="C75" s="166"/>
      <c r="D75" s="63"/>
      <c r="E75" s="287"/>
      <c r="F75" s="81"/>
      <c r="G75" s="151"/>
      <c r="H75" s="94"/>
      <c r="I75" s="95" t="s">
        <v>48</v>
      </c>
      <c r="J75" s="89"/>
      <c r="K75" s="207"/>
    </row>
    <row r="76" spans="1:11" ht="12.75">
      <c r="A76" s="101"/>
      <c r="B76" s="72">
        <f>SUM(B72:B75)</f>
        <v>-191.1</v>
      </c>
      <c r="C76" s="100" t="s">
        <v>28</v>
      </c>
      <c r="D76" s="102"/>
      <c r="E76" s="99"/>
      <c r="F76" s="88"/>
      <c r="G76" s="152"/>
      <c r="H76" s="289" t="str">
        <f>IF(B77=H67,"Yes","No")</f>
        <v>Yes</v>
      </c>
      <c r="I76" s="55" t="s">
        <v>49</v>
      </c>
      <c r="J76" s="83"/>
      <c r="K76" s="208"/>
    </row>
    <row r="77" spans="1:11" ht="13.5" thickBot="1">
      <c r="A77" s="73"/>
      <c r="B77" s="75">
        <f>SUM(B70+B76)</f>
        <v>4478.2699999999995</v>
      </c>
      <c r="C77" s="103" t="s">
        <v>41</v>
      </c>
      <c r="D77" s="74"/>
      <c r="E77" s="104"/>
      <c r="F77" s="90"/>
      <c r="G77" s="153"/>
      <c r="H77" s="91"/>
      <c r="I77" s="92"/>
      <c r="J77" s="93"/>
      <c r="K77" s="209"/>
    </row>
    <row r="78" spans="5:11" ht="12.75">
      <c r="E78" s="113"/>
      <c r="F78" s="68"/>
      <c r="G78" s="96"/>
      <c r="H78" s="96"/>
      <c r="I78" s="68"/>
      <c r="J78" s="82"/>
      <c r="K78" s="114"/>
    </row>
    <row r="79" spans="5:11" ht="12.75">
      <c r="E79" s="113"/>
      <c r="F79" s="68"/>
      <c r="G79" s="96"/>
      <c r="H79" s="96"/>
      <c r="I79" s="68"/>
      <c r="J79" s="82"/>
      <c r="K79" s="114"/>
    </row>
    <row r="80" spans="5:11" ht="12.75">
      <c r="E80" s="113"/>
      <c r="F80" s="68"/>
      <c r="G80" s="96"/>
      <c r="H80" s="96"/>
      <c r="I80" s="68"/>
      <c r="J80" s="82"/>
      <c r="K80" s="114"/>
    </row>
    <row r="81" spans="5:11" ht="12.75">
      <c r="E81" s="113"/>
      <c r="F81" s="68"/>
      <c r="G81" s="96"/>
      <c r="H81" s="86"/>
      <c r="I81" s="55"/>
      <c r="J81" s="82"/>
      <c r="K81" s="114"/>
    </row>
    <row r="82" spans="5:11" ht="12.75">
      <c r="E82" s="113"/>
      <c r="F82" s="68"/>
      <c r="G82" s="96"/>
      <c r="H82" s="96"/>
      <c r="I82" s="68"/>
      <c r="J82" s="82"/>
      <c r="K82" s="114"/>
    </row>
    <row r="83" spans="6:9" ht="12.75">
      <c r="F83" s="4"/>
      <c r="G83" s="4"/>
      <c r="H83" s="4"/>
      <c r="I83" s="4"/>
    </row>
  </sheetData>
  <sheetProtection/>
  <mergeCells count="1">
    <mergeCell ref="A66:E67"/>
  </mergeCells>
  <printOptions/>
  <pageMargins left="0.7480314960629921" right="0.7480314960629921" top="0.984251968503937" bottom="0.984251968503937" header="0.5118110236220472" footer="0.5118110236220472"/>
  <pageSetup cellComments="asDisplayed" fitToHeight="1" fitToWidth="1" horizontalDpi="600" verticalDpi="600" orientation="landscape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F14" sqref="F13:F14"/>
    </sheetView>
  </sheetViews>
  <sheetFormatPr defaultColWidth="9.140625" defaultRowHeight="12.75"/>
  <cols>
    <col min="2" max="2" width="32.28125" style="0" customWidth="1"/>
    <col min="3" max="4" width="10.8515625" style="0" customWidth="1"/>
    <col min="5" max="5" width="24.140625" style="0" customWidth="1"/>
    <col min="6" max="6" width="47.421875" style="21" customWidth="1"/>
  </cols>
  <sheetData>
    <row r="1" spans="1:7" ht="23.25">
      <c r="A1" s="22" t="s">
        <v>71</v>
      </c>
      <c r="B1" s="14"/>
      <c r="C1" s="14"/>
      <c r="D1" s="14"/>
      <c r="E1" s="111"/>
      <c r="F1" s="23"/>
      <c r="G1" s="24"/>
    </row>
    <row r="2" spans="1:7" ht="12.75">
      <c r="A2" s="25"/>
      <c r="B2" s="7"/>
      <c r="C2" s="44" t="s">
        <v>210</v>
      </c>
      <c r="D2" s="44" t="s">
        <v>211</v>
      </c>
      <c r="E2" s="8" t="s">
        <v>44</v>
      </c>
      <c r="F2" s="6" t="s">
        <v>29</v>
      </c>
      <c r="G2" s="27" t="s">
        <v>42</v>
      </c>
    </row>
    <row r="3" spans="1:7" ht="25.5">
      <c r="A3" s="26">
        <v>2</v>
      </c>
      <c r="B3" s="8" t="s">
        <v>21</v>
      </c>
      <c r="C3" s="5">
        <v>3827</v>
      </c>
      <c r="D3" s="5">
        <v>5010</v>
      </c>
      <c r="E3" s="5">
        <f>SUM(D3-C3)</f>
        <v>1183</v>
      </c>
      <c r="F3" s="47" t="s">
        <v>212</v>
      </c>
      <c r="G3" s="38">
        <f>SUM(E3/C3)</f>
        <v>0.30911941468513193</v>
      </c>
    </row>
    <row r="4" spans="1:7" ht="25.5">
      <c r="A4" s="26">
        <v>3</v>
      </c>
      <c r="B4" s="8" t="s">
        <v>22</v>
      </c>
      <c r="C4" s="5">
        <v>547.7099999999999</v>
      </c>
      <c r="D4" s="5">
        <v>1139.65</v>
      </c>
      <c r="E4" s="5">
        <f aca="true" t="shared" si="0" ref="E4:E9">SUM(D4-C4)</f>
        <v>591.9400000000002</v>
      </c>
      <c r="F4" s="47" t="s">
        <v>209</v>
      </c>
      <c r="G4" s="38">
        <f>SUM(E4/C4)</f>
        <v>1.0807544138321379</v>
      </c>
    </row>
    <row r="5" spans="1:7" ht="12.75">
      <c r="A5" s="26">
        <v>4</v>
      </c>
      <c r="B5" s="8" t="s">
        <v>23</v>
      </c>
      <c r="C5" s="5">
        <v>1469.5399999999997</v>
      </c>
      <c r="D5" s="5">
        <v>2401.28</v>
      </c>
      <c r="E5" s="5">
        <f t="shared" si="0"/>
        <v>931.7400000000005</v>
      </c>
      <c r="F5" s="47" t="s">
        <v>213</v>
      </c>
      <c r="G5" s="38">
        <f>SUM(E5/C5)</f>
        <v>0.6340351402479691</v>
      </c>
    </row>
    <row r="6" spans="1:7" ht="25.5">
      <c r="A6" s="36">
        <v>5</v>
      </c>
      <c r="B6" s="37" t="s">
        <v>24</v>
      </c>
      <c r="C6" s="48">
        <v>1079.86</v>
      </c>
      <c r="D6" s="12">
        <v>1079.86</v>
      </c>
      <c r="E6" s="5">
        <f t="shared" si="0"/>
        <v>0</v>
      </c>
      <c r="F6" s="47" t="s">
        <v>214</v>
      </c>
      <c r="G6" s="38">
        <v>0</v>
      </c>
    </row>
    <row r="7" spans="1:7" ht="38.25">
      <c r="A7" s="39">
        <v>6</v>
      </c>
      <c r="B7" s="40" t="s">
        <v>25</v>
      </c>
      <c r="C7" s="48">
        <v>1747.88</v>
      </c>
      <c r="D7" s="48">
        <v>4311.54</v>
      </c>
      <c r="E7" s="5">
        <f t="shared" si="0"/>
        <v>2563.66</v>
      </c>
      <c r="F7" s="47" t="s">
        <v>215</v>
      </c>
      <c r="G7" s="38">
        <f>SUM(E7/C7)</f>
        <v>1.4667254044900107</v>
      </c>
    </row>
    <row r="8" spans="1:7" ht="38.25">
      <c r="A8" s="39">
        <v>9</v>
      </c>
      <c r="B8" s="40" t="s">
        <v>26</v>
      </c>
      <c r="C8" s="48">
        <v>1000</v>
      </c>
      <c r="D8" s="48">
        <v>850</v>
      </c>
      <c r="E8" s="5">
        <f t="shared" si="0"/>
        <v>-150</v>
      </c>
      <c r="F8" s="47" t="s">
        <v>216</v>
      </c>
      <c r="G8" s="38">
        <f>SUM(E8/C8)</f>
        <v>-0.15</v>
      </c>
    </row>
    <row r="9" spans="1:7" ht="26.25" thickBot="1">
      <c r="A9" s="41">
        <v>10</v>
      </c>
      <c r="B9" s="42" t="s">
        <v>27</v>
      </c>
      <c r="C9" s="49">
        <v>13937</v>
      </c>
      <c r="D9" s="49">
        <v>13013</v>
      </c>
      <c r="E9" s="5">
        <f t="shared" si="0"/>
        <v>-924</v>
      </c>
      <c r="F9" s="118" t="s">
        <v>217</v>
      </c>
      <c r="G9" s="43">
        <v>0</v>
      </c>
    </row>
    <row r="11" ht="12.75">
      <c r="A11" s="15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2">
      <selection activeCell="G21" sqref="G21"/>
    </sheetView>
  </sheetViews>
  <sheetFormatPr defaultColWidth="9.140625" defaultRowHeight="12.75"/>
  <cols>
    <col min="1" max="1" width="15.8515625" style="0" bestFit="1" customWidth="1"/>
    <col min="2" max="2" width="23.28125" style="0" bestFit="1" customWidth="1"/>
  </cols>
  <sheetData>
    <row r="1" spans="1:2" ht="12.75">
      <c r="A1" s="28" t="s">
        <v>30</v>
      </c>
      <c r="B1" s="29"/>
    </row>
    <row r="2" spans="1:2" ht="12.75">
      <c r="A2" s="33"/>
      <c r="B2" s="34"/>
    </row>
    <row r="3" spans="1:2" ht="12.75">
      <c r="A3" s="28" t="s">
        <v>31</v>
      </c>
      <c r="B3" s="29"/>
    </row>
    <row r="4" spans="1:2" ht="12.75">
      <c r="A4" s="50" t="s">
        <v>58</v>
      </c>
      <c r="B4" s="32" t="s">
        <v>63</v>
      </c>
    </row>
    <row r="5" spans="1:2" ht="12.75">
      <c r="A5" s="50" t="s">
        <v>59</v>
      </c>
      <c r="B5" s="31"/>
    </row>
    <row r="6" spans="1:2" ht="12.75">
      <c r="A6" s="30" t="s">
        <v>60</v>
      </c>
      <c r="B6" s="31"/>
    </row>
    <row r="7" spans="1:2" ht="12.75">
      <c r="A7" s="30" t="s">
        <v>61</v>
      </c>
      <c r="B7" s="31"/>
    </row>
    <row r="8" spans="1:2" ht="12.75">
      <c r="A8" s="30" t="s">
        <v>62</v>
      </c>
      <c r="B8" s="31"/>
    </row>
    <row r="9" spans="1:2" ht="12.75">
      <c r="A9" s="30"/>
      <c r="B9" s="31"/>
    </row>
    <row r="10" spans="1:2" ht="12.75">
      <c r="A10" s="119" t="s">
        <v>218</v>
      </c>
      <c r="B10" s="31"/>
    </row>
    <row r="11" spans="1:2" ht="12.75">
      <c r="A11" s="30" t="s">
        <v>50</v>
      </c>
      <c r="B11" s="31"/>
    </row>
    <row r="12" spans="1:2" ht="12.75">
      <c r="A12" s="30" t="s">
        <v>51</v>
      </c>
      <c r="B12" s="31"/>
    </row>
    <row r="13" spans="1:2" ht="12.75">
      <c r="A13" s="30" t="s">
        <v>52</v>
      </c>
      <c r="B13" s="31"/>
    </row>
    <row r="14" spans="1:2" ht="12.75">
      <c r="A14" s="30" t="s">
        <v>53</v>
      </c>
      <c r="B14" s="31"/>
    </row>
    <row r="15" spans="1:2" ht="12.75">
      <c r="A15" s="30" t="s">
        <v>32</v>
      </c>
      <c r="B15" s="120" t="s">
        <v>55</v>
      </c>
    </row>
    <row r="16" spans="1:2" ht="12.75">
      <c r="A16" s="30" t="s">
        <v>33</v>
      </c>
      <c r="B16" s="32" t="s">
        <v>54</v>
      </c>
    </row>
    <row r="17" spans="1:2" ht="12.75">
      <c r="A17" s="33"/>
      <c r="B17" s="34"/>
    </row>
    <row r="18" spans="1:2" ht="12.75">
      <c r="A18" s="28" t="s">
        <v>34</v>
      </c>
      <c r="B18" s="29"/>
    </row>
    <row r="19" spans="1:2" ht="12.75">
      <c r="A19" s="30" t="s">
        <v>35</v>
      </c>
      <c r="B19" s="31"/>
    </row>
    <row r="20" spans="1:2" ht="12.75">
      <c r="A20" s="30" t="s">
        <v>36</v>
      </c>
      <c r="B20" s="31"/>
    </row>
    <row r="21" spans="1:2" ht="12.75">
      <c r="A21" s="30" t="s">
        <v>37</v>
      </c>
      <c r="B21" s="31"/>
    </row>
    <row r="22" spans="1:2" ht="12.75">
      <c r="A22" s="30" t="s">
        <v>38</v>
      </c>
      <c r="B22" s="31"/>
    </row>
    <row r="23" spans="1:2" ht="12.75">
      <c r="A23" s="50" t="s">
        <v>43</v>
      </c>
      <c r="B23" s="31"/>
    </row>
    <row r="24" spans="1:2" ht="12.75">
      <c r="A24" s="30"/>
      <c r="B24" s="31"/>
    </row>
    <row r="25" spans="1:2" ht="12.75">
      <c r="A25" s="30" t="s">
        <v>32</v>
      </c>
      <c r="B25" s="31" t="s">
        <v>39</v>
      </c>
    </row>
    <row r="26" spans="1:2" ht="12.75">
      <c r="A26" s="30" t="s">
        <v>33</v>
      </c>
      <c r="B26" s="32" t="s">
        <v>40</v>
      </c>
    </row>
    <row r="27" spans="1:2" ht="12.75">
      <c r="A27" s="33"/>
      <c r="B27" s="34"/>
    </row>
  </sheetData>
  <sheetProtection/>
  <hyperlinks>
    <hyperlink ref="B26" r:id="rId1" display="acheers@hotmail.com"/>
    <hyperlink ref="B16" r:id="rId2" display="ade.deary@inovyn.com"/>
    <hyperlink ref="B4" r:id="rId3" display="deborahjones57@btinternet.com"/>
  </hyperlinks>
  <printOptions/>
  <pageMargins left="0.75" right="0.75" top="1" bottom="1" header="0.5" footer="0.5"/>
  <pageSetup horizontalDpi="600" verticalDpi="600" orientation="portrait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:IV30"/>
    </sheetView>
  </sheetViews>
  <sheetFormatPr defaultColWidth="9.140625" defaultRowHeight="12.75"/>
  <cols>
    <col min="1" max="1" width="79.8515625" style="0" bestFit="1" customWidth="1"/>
  </cols>
  <sheetData>
    <row r="1" ht="12.75">
      <c r="A1" t="s">
        <v>56</v>
      </c>
    </row>
    <row r="2" ht="12.75">
      <c r="A2" t="s">
        <v>57</v>
      </c>
    </row>
    <row r="3" ht="12.75">
      <c r="A3" t="s">
        <v>64</v>
      </c>
    </row>
    <row r="5" ht="12.75">
      <c r="A5" s="127" t="s">
        <v>67</v>
      </c>
    </row>
    <row r="6" ht="12.75">
      <c r="A6" s="127" t="s">
        <v>68</v>
      </c>
    </row>
    <row r="7" ht="12.75">
      <c r="A7" s="127" t="s">
        <v>65</v>
      </c>
    </row>
    <row r="9" ht="12.75">
      <c r="A9" s="127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Ineos ChlorVinyls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M227000</dc:creator>
  <cp:keywords/>
  <dc:description/>
  <cp:lastModifiedBy>Deary, Adrian</cp:lastModifiedBy>
  <cp:lastPrinted>2023-07-07T17:20:01Z</cp:lastPrinted>
  <dcterms:created xsi:type="dcterms:W3CDTF">2010-04-13T17:37:14Z</dcterms:created>
  <dcterms:modified xsi:type="dcterms:W3CDTF">2023-07-07T17:20:41Z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